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tiff" ContentType="image/tiff"/>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Users\boeva.e\Desktop\"/>
    </mc:Choice>
  </mc:AlternateContent>
  <bookViews>
    <workbookView xWindow="0" yWindow="0" windowWidth="11400" windowHeight="5895" tabRatio="881"/>
  </bookViews>
  <sheets>
    <sheet name="Aksilium" sheetId="12" r:id="rId1"/>
    <sheet name="TANTOS видео" sheetId="11" r:id="rId2"/>
    <sheet name="Hikvision" sheetId="4" r:id="rId3"/>
    <sheet name="Domination" sheetId="3" r:id="rId4"/>
    <sheet name="TRASSIR" sheetId="5" r:id="rId5"/>
    <sheet name="Линия" sheetId="6" r:id="rId6"/>
    <sheet name="Macroscop" sheetId="7" r:id="rId7"/>
    <sheet name="ИНФОТЕХ" sheetId="8" r:id="rId8"/>
    <sheet name="Себокс-КПО" sheetId="9" r:id="rId9"/>
  </sheets>
  <definedNames>
    <definedName name="_xlnm._FilterDatabase" localSheetId="0" hidden="1">Aksilium!$B$10:$E$10</definedName>
  </definedNames>
  <calcPr calcId="152511"/>
</workbook>
</file>

<file path=xl/calcChain.xml><?xml version="1.0" encoding="utf-8"?>
<calcChain xmlns="http://schemas.openxmlformats.org/spreadsheetml/2006/main">
  <c r="F214" i="11" l="1"/>
  <c r="E214" i="11"/>
  <c r="F207" i="11"/>
  <c r="E207" i="11"/>
  <c r="F197" i="11"/>
  <c r="F193" i="11"/>
  <c r="F192" i="11"/>
  <c r="F191" i="11"/>
  <c r="F190" i="11"/>
  <c r="F189" i="11"/>
  <c r="F165" i="11"/>
  <c r="E165" i="11"/>
  <c r="F164" i="11"/>
  <c r="E164" i="11"/>
  <c r="F162" i="11"/>
  <c r="E162" i="11"/>
  <c r="F161" i="11"/>
  <c r="E161" i="11"/>
  <c r="F160" i="11"/>
  <c r="E160" i="11"/>
  <c r="F156" i="11"/>
  <c r="E156" i="11"/>
  <c r="F127" i="11" l="1"/>
  <c r="E127" i="11"/>
  <c r="F126" i="11"/>
  <c r="E126" i="11"/>
  <c r="F121" i="11"/>
  <c r="E121" i="11"/>
  <c r="F102" i="11"/>
  <c r="E102" i="11"/>
  <c r="F90" i="11"/>
  <c r="E90" i="11"/>
  <c r="F89" i="11"/>
  <c r="E89" i="11"/>
  <c r="C124" i="7" l="1"/>
  <c r="C123" i="7"/>
  <c r="C120" i="7"/>
  <c r="C119" i="7"/>
  <c r="C118" i="7"/>
  <c r="C117" i="7"/>
  <c r="C116" i="7"/>
  <c r="C115" i="7"/>
  <c r="C114" i="7"/>
  <c r="C110" i="7"/>
  <c r="C109" i="7"/>
  <c r="C108" i="7"/>
  <c r="C107" i="7"/>
  <c r="C106" i="7"/>
  <c r="C105" i="7"/>
  <c r="C104" i="7"/>
  <c r="C103" i="7"/>
  <c r="C102" i="7"/>
  <c r="C101" i="7"/>
  <c r="C100" i="7"/>
  <c r="C99" i="7"/>
  <c r="C98" i="7"/>
  <c r="C97" i="7"/>
  <c r="C96" i="7"/>
  <c r="C92" i="7"/>
  <c r="C91" i="7"/>
  <c r="C90" i="7"/>
  <c r="C89" i="7"/>
  <c r="C88" i="7"/>
  <c r="C87" i="7"/>
  <c r="C86" i="7"/>
  <c r="C85" i="7"/>
  <c r="C84" i="7"/>
  <c r="C83" i="7"/>
  <c r="B270" i="5"/>
  <c r="B269" i="5"/>
  <c r="B268" i="5"/>
  <c r="B267" i="5"/>
  <c r="B266" i="5"/>
  <c r="B265" i="5"/>
  <c r="B264" i="5"/>
  <c r="B263" i="5"/>
  <c r="B261" i="5"/>
  <c r="B260" i="5"/>
  <c r="B259" i="5"/>
  <c r="B258" i="5"/>
  <c r="B257" i="5"/>
  <c r="B255" i="5"/>
  <c r="B254" i="5"/>
  <c r="B253" i="5"/>
  <c r="B252" i="5"/>
  <c r="B251" i="5"/>
  <c r="B250" i="5"/>
  <c r="B249" i="5"/>
  <c r="B245" i="5"/>
  <c r="B244" i="5"/>
  <c r="B242" i="5"/>
  <c r="B241" i="5"/>
  <c r="B235" i="5"/>
  <c r="B234" i="5"/>
  <c r="B233" i="5"/>
  <c r="B232" i="5"/>
  <c r="B230" i="5"/>
  <c r="B229" i="5"/>
  <c r="B228" i="5"/>
  <c r="B227" i="5"/>
  <c r="A222" i="5"/>
  <c r="B215" i="5"/>
  <c r="B214" i="5"/>
  <c r="B213" i="5"/>
  <c r="B212" i="5"/>
  <c r="B211" i="5"/>
  <c r="B210" i="5"/>
  <c r="B209" i="5"/>
  <c r="B208" i="5"/>
  <c r="B207" i="5"/>
  <c r="B206" i="5"/>
  <c r="B205" i="5"/>
  <c r="B204" i="5"/>
  <c r="B203" i="5"/>
  <c r="B202" i="5"/>
  <c r="B201" i="5"/>
  <c r="B200" i="5"/>
  <c r="B196" i="5"/>
  <c r="B195" i="5"/>
  <c r="B194" i="5"/>
  <c r="B193" i="5"/>
  <c r="B192" i="5"/>
  <c r="B191" i="5"/>
  <c r="B190" i="5"/>
  <c r="B189" i="5"/>
  <c r="B188" i="5"/>
  <c r="B187" i="5"/>
  <c r="B186" i="5"/>
  <c r="B185" i="5"/>
  <c r="B184" i="5"/>
  <c r="B183" i="5"/>
  <c r="B182" i="5"/>
  <c r="B181" i="5"/>
  <c r="A118" i="5"/>
  <c r="A113" i="5"/>
  <c r="B70" i="5"/>
  <c r="B69" i="5"/>
  <c r="B68" i="5"/>
  <c r="B65" i="5"/>
  <c r="B64" i="5"/>
  <c r="B63" i="5"/>
  <c r="B62" i="5"/>
  <c r="B55" i="5"/>
  <c r="B54" i="5"/>
  <c r="B53" i="5"/>
  <c r="B52" i="5"/>
  <c r="B51" i="5"/>
  <c r="B50" i="5"/>
  <c r="B49" i="5"/>
  <c r="B47" i="5"/>
  <c r="B46" i="5"/>
  <c r="B45" i="5"/>
  <c r="B44" i="5"/>
  <c r="B43" i="5"/>
  <c r="B42" i="5"/>
  <c r="B41" i="5"/>
  <c r="B35" i="5"/>
  <c r="F81" i="11"/>
  <c r="E81" i="11"/>
  <c r="F78" i="11"/>
  <c r="E78" i="11"/>
  <c r="F77" i="11"/>
  <c r="E77" i="11"/>
  <c r="F72" i="11"/>
  <c r="E72" i="11"/>
  <c r="F68" i="11"/>
  <c r="E68" i="11"/>
  <c r="F66" i="11"/>
  <c r="E66" i="11"/>
  <c r="F64" i="11"/>
  <c r="E64" i="11"/>
  <c r="F61" i="11"/>
  <c r="E61" i="11"/>
  <c r="F60" i="11"/>
  <c r="E60" i="11"/>
  <c r="F58" i="11"/>
  <c r="E58" i="11"/>
  <c r="F56" i="11"/>
  <c r="E56" i="11"/>
  <c r="F35" i="11"/>
  <c r="E35" i="11"/>
  <c r="F33" i="11"/>
  <c r="E33" i="11"/>
  <c r="F32" i="11"/>
  <c r="E32" i="11"/>
  <c r="F29" i="11"/>
  <c r="E29" i="11"/>
  <c r="F25" i="11"/>
  <c r="E25" i="11"/>
  <c r="F18" i="11"/>
  <c r="E18" i="11"/>
  <c r="F13" i="11"/>
  <c r="E13" i="11"/>
  <c r="F11" i="11"/>
  <c r="E11" i="11"/>
  <c r="F9" i="11"/>
  <c r="E9" i="11"/>
  <c r="F6" i="11"/>
  <c r="E6" i="11"/>
</calcChain>
</file>

<file path=xl/sharedStrings.xml><?xml version="1.0" encoding="utf-8"?>
<sst xmlns="http://schemas.openxmlformats.org/spreadsheetml/2006/main" count="3242" uniqueCount="2717">
  <si>
    <t>Модель</t>
  </si>
  <si>
    <t>Изображение</t>
  </si>
  <si>
    <t>Характеристики</t>
  </si>
  <si>
    <t>Розничная цена</t>
  </si>
  <si>
    <t>IP-Видеорегистраторы</t>
  </si>
  <si>
    <t>IP-08 PRO</t>
  </si>
  <si>
    <t>IP-32</t>
  </si>
  <si>
    <t>Антивандальные</t>
  </si>
  <si>
    <t>Купольные внутренние</t>
  </si>
  <si>
    <t>Прочее оборудование</t>
  </si>
  <si>
    <t>Блоки питания</t>
  </si>
  <si>
    <r>
      <rPr>
        <b/>
        <sz val="10"/>
        <rFont val="Arial cyr"/>
      </rPr>
      <t>DS-N116 - 16-ти канальный</t>
    </r>
    <r>
      <rPr>
        <sz val="8"/>
        <rFont val="Arial"/>
        <family val="2"/>
        <charset val="204"/>
      </rPr>
      <t xml:space="preserve"> IP регистратор
Видеовход: 16 IP@1080p; Двустороннее аудио: 1 канал RCA;  Видеовыход: 1 VGA и 1 HDMI до 1080Р; Аудиовыход; 1 канал RCA;  Видеосжатие H.264; Входящий поток 100 Мб/с; Исходящий поток 40Мб/с. Разрешение записи: 1080P / UXGA / 720P / 4CIF / VGA / DCIF / 2CIF / CIF / QCIF, Синхр.воспр. 3 канала@1080P; 1 SATA HDD до 6ТБ; 1 10M / 100M / 1000М Ethernet интерфейс; 2 х USB2.0;  -10°C до +55°C; питание 12В DC; 15Вт макс (без HDD)."</t>
    </r>
  </si>
  <si>
    <t>DS-N116</t>
  </si>
  <si>
    <r>
      <rPr>
        <b/>
        <sz val="10"/>
        <rFont val="Arial cyr"/>
      </rPr>
      <t>DS-N108P - 8-ми канальный</t>
    </r>
    <r>
      <rPr>
        <sz val="8"/>
        <rFont val="Arial"/>
        <family val="2"/>
        <charset val="204"/>
      </rPr>
      <t xml:space="preserve"> IP-регистратор с 8-ю PoE интерфейсами
Видеовход: 8 IP@1080p; Двустороннее аудио: 1 канал RCA;  Видеовыход: 1 VGA и 1 HDMI до 1080Р; Аудиовыход; 1 канал RCA;  Видеосжатие H.264; Входящий поток 50 Мб/с; Исходящий поток 40Мб/с. Разрешение записи: 1080P / UXGA / 720P / 4CIF / VGA / DCIF / 2CIF / CIF / QCIF, Синхр.воспр. 2 канала@1080P; 1 SATA HDD до 6ТБ; 1 10M / 100M Ethernet интерфейс; 8 независимых PoE интерфейсов; 2 х USB2.0;  -10°C до +55°C; питание 48В DC; 10Вт макс (без HDD)."</t>
    </r>
  </si>
  <si>
    <t>DS-N108P</t>
  </si>
  <si>
    <r>
      <rPr>
        <b/>
        <sz val="10"/>
        <rFont val="Arial cyr"/>
      </rPr>
      <t>DS-N108 - 8-ми канальный</t>
    </r>
    <r>
      <rPr>
        <sz val="8"/>
        <rFont val="Arial"/>
        <family val="2"/>
        <charset val="204"/>
      </rPr>
      <t xml:space="preserve"> IP-регистратор
Видеовход: 8 IP@1080p; Двустороннее аудио: 1 канал RCA;  Видеовыход: 1 VGA и 1 HDMI до 1080Р; Аудиовыход; 1 канал RCA;  Видеосжатие H.264; Входящий поток 50 Мб/с; Исходящий поток 40Мб/с. Разрешение записи: 1080P / UXGA / 720P / 4CIF / VGA / DCIF / 2CIF / CIF / QCIF, Синхр.воспр. 2 канала@1080P; 1 SATA HDD до 6ТБ; 1 10M / 100M Ethernet интерфейс; 2 х USB2.0;  -10°C до +55°C; питание 12В DC; 10Вт макс (без HDD)."</t>
    </r>
  </si>
  <si>
    <t>DS-N108</t>
  </si>
  <si>
    <r>
      <rPr>
        <b/>
        <sz val="10"/>
        <rFont val="Arial cyr"/>
      </rPr>
      <t>DS-N104P - 4-х канальный</t>
    </r>
    <r>
      <rPr>
        <sz val="8"/>
        <rFont val="Arial"/>
        <family val="2"/>
        <charset val="204"/>
      </rPr>
      <t xml:space="preserve"> IP-регистратор c 4-мя PoE интерфейсами
Видеовход: 4 IP@1080p; Двустороннее аудио: 1 канал RCA;  Видеовыход: 1 VGA и 1 HDMI до 1080Р; Аудиовыход; 1 канал RCA;  Видеосжатие H.264; Входящий поток 25 Мб/с; Исходящий поток 40Мб/с. Разрешение записи: 1080P / UXGA / 720P / 4CIF / VGA / DCIF / 2CIF / CIF / QCIF. Синхр.воспр. 2 канала@1080P; 1 SATA для HDD до 6Тб, 1 10M / 100M Ethernet интерфейс; 4 независимых PoE интерфейсов; 2 х USB2.0; -10°C до +55°C;  48В DC; 6Вт макс (без HDD)."</t>
    </r>
  </si>
  <si>
    <t>DS-N104P</t>
  </si>
  <si>
    <r>
      <rPr>
        <b/>
        <sz val="10"/>
        <rFont val="Arial cyr"/>
      </rPr>
      <t>DS-N104 - 4-х канальный</t>
    </r>
    <r>
      <rPr>
        <sz val="8"/>
        <rFont val="Arial"/>
        <family val="2"/>
        <charset val="204"/>
      </rPr>
      <t xml:space="preserve"> IP-регистратор
Видеовход: 4 IP@1080p; Двустороннее аудио: 1 канал RCA;  Видеовыход: 1 VGA и 1 HDMI до 1080Р; Аудиовыход; 1 канал RCA;  Видеосжатие H.264; Входящий поток 25 Мб/с; Исходящий поток 40Мб/с. Разрешение записи: 1080P / UXGA / 720P / 4CIF / VGA / DCIF / 2CIF / CIF / QCIF. Синхр.воспр. 2 канала@1080P; 1 SATA для HDD до 6Тб, 1 10M / 100M Ethernet интерфейс; 2 х USB2.0; -10°C до +55°C;  12В DC; 6Вт макс (без HDD)."</t>
    </r>
  </si>
  <si>
    <t>DS-N104</t>
  </si>
  <si>
    <t>Сетевые регистраторы</t>
  </si>
  <si>
    <t>16-х канальный гибридный HD-TVI регистратор для  аналоговых, HD-TVI и AHD камер + 2 IP-камеры@4Мп
Видеовход: 16 каналов BNC; Аудиовход: 16 каналов RCA;  Двустороннее аудио: 1 канал RCA; Видеовыход: 1 VGA  до 1080Р и 1 HDMI до 3840x2160(4К);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2 SATA для HDD до 6Тб; 1 10M/100M/1000M Ethernet интерфейс; 1 USB2.0; 1 USB3.0; 1 RS-485; Трев. вход/выход 16/4; -10°C до +55°C; 12В DC: 20Вт макс (без HDD).</t>
  </si>
  <si>
    <t>DS-H116U</t>
  </si>
  <si>
    <t>8-х канальный гибридный HD-TVI регистратор для  аналоговых, HD-TVI и AHD камер + 2 IP-камеры@4Мп
Видеовход: 8 каналов BNC; Аудиовход: 4 канала RCA;  Двустороннее аудио: 1 канал RCA; Видеовыход: 1 VGA  до 1080Р и 1 HDMI до 3840x2160(4К);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1 SATA для HDD до 6Тб; 1 10M/100M/1000M Ethernet интерфейс; 1 USB2.0; 1 USB3.0; 1 RS-485; Трев. вход/выход 8/4; -10°C до +55°C; 12В DC: 20Вт макс (без HDD).</t>
  </si>
  <si>
    <t>DS-H108U</t>
  </si>
  <si>
    <t>4-х канальный гибридный HD-TVI регистратор для  аналоговых, HD-TVI и AHD камер + 2 IP-камеры@4Мп
Видеовход: 4 канала BNC; Аудиовход: 4 канала RCA;  Двустороннее аудио: 1 канал RCA; Видеовыход: 1 VGA и 1 HDMI до 1080Р; Аудиовыход: 1 канал RCA; видеосжатие H.264/H.264+; аудиосжатие G.711u.
Разрешение записи на канал: TVI:  1920x1536@15к/с, 1080p / 720p@25к/с; AHD: 720p@25к/с; аналоговые камеры: WD1@25к/с; IP: доп. 2 канала 2688x1520@25к/с. 1 SATA для HDD до 6Тб; 1 10M/ 100M Ethernet интерфейс; 1 USB2.0; 1 USB3.0; 1 RS-485; Трев. вход/выход 4/1; -10°C до +55°C; 12В DC: 15Вт макс (без HDD).</t>
  </si>
  <si>
    <t>DS-H104U</t>
  </si>
  <si>
    <r>
      <rPr>
        <b/>
        <sz val="10"/>
        <rFont val="Arial cyr"/>
      </rPr>
      <t>DS-H116Q - 16-ти канальный</t>
    </r>
    <r>
      <rPr>
        <sz val="8"/>
        <rFont val="Arial"/>
        <family val="2"/>
        <charset val="204"/>
      </rPr>
      <t xml:space="preserve"> гибридный HD-TVI регистратор для  аналоговых, HD-TVI и AHD камер + 2 IP-камеры@1080p
Видеовход: 16 каналов BNC; Аудиовход: 1 канал RCA;  Двустороннее аудио: 1 канал RCA; Видеовыход: 1 VGA и 1 HDMI до 4К; Аудиовыход; 1 канал RCA; видеосжатие H.264; аудиосжатие G.711u.
Разрешение записи на канал: TVI: 1080p@12к/с,  1080p Lite / 720p Lite / 720p@25к/с; AHD: 720p@25к/с; аналоговые камеры WD1@25к/с; IP: доп. 2 канала 1080p@25к/с. Синхр.воспр. 5 каналов@1080p; 1 SATA для HDD до 6Тб; 1 10M/ 100M /1000M Ethernet интерфейс; 2 USB2.0;  -10°C до +55°C; 12В DC; 20Вт макс (без HDD)."</t>
    </r>
  </si>
  <si>
    <t>DS-H116Q</t>
  </si>
  <si>
    <r>
      <rPr>
        <b/>
        <sz val="10"/>
        <rFont val="Arial cyr"/>
      </rPr>
      <t>DS-H108Q - 8-ми канальный</t>
    </r>
    <r>
      <rPr>
        <sz val="8"/>
        <rFont val="Arial"/>
        <family val="2"/>
        <charset val="204"/>
      </rPr>
      <t xml:space="preserve"> гибридный HD-TVI регистратор для  аналоговых, HD-TVI и AHD камер + 2 IP-камеры@1080p
Видеовход: 8 каналов BNC; Аудиовход: 1 канал RCA;  Двустороннее аудио: 1 канал RCA; Видеовыход: 1 VGA и 1 HDMI до 1080Р; Аудиовыход; 1 канал RCA; видеосжатие H.264; аудиосжатие G.711u.
Разрешение записи на канал: TVI: 1080p@12к/с,  1080p Lite / 720p Lite / 720p@25к/с; AHD: 720p@25к/с; аналоговые камеры WD1@25к/с; IP: доп. 2 канала 1080p@25к/с. Синхр.воспр. 5 каналов@1080p; 1 SATA для HDD до 6Тб; 1 10M/ 100M Ethernet интерфейс; 2 USB2.0;  -10°C до +55°C; 12В DC; 12Вт макс (без HDD)."</t>
    </r>
  </si>
  <si>
    <t>DS-H108Q</t>
  </si>
  <si>
    <r>
      <rPr>
        <b/>
        <sz val="10"/>
        <rFont val="Arial cyr"/>
      </rPr>
      <t>DS-H104Q - 4-х канальный</t>
    </r>
    <r>
      <rPr>
        <sz val="8"/>
        <rFont val="Arial"/>
        <family val="2"/>
        <charset val="204"/>
      </rPr>
      <t xml:space="preserve"> гибридный HD-TVI регистратор для  аналоговых, HD-TVI и AHD камер + 1 IP-камера@1080p
Видеовход: 4 канала BNC; Аудиовход: 1 канал RCA;  Двустороннее аудио: 1 канал RCA; Видеовыход: 1 VGA и 1 HDMI до 1080Р; Аудиовыход: 1 канал RCA; видеосжатие H.264; аудиосжатие G.711u.
Разрешение записи на канал: TVI: 1080p@12к/с,  1080p Lite / 720p Lite / 720p@25к/с; AHD: 720p@25к/с; аналоговые камеры: WD1@25к/с; IP: доп. 1 канал 1080p@25к/с. Синхр. воспр. 4 канала@1080P; 1 SATA для HDD до 6Тб; 1 10M/ 100M Ethernet интерфейс; 2 USB2.0; -10°C до +55°C; 12В DC: 8Вт макс (без HDD)."</t>
    </r>
  </si>
  <si>
    <t>DS-H104Q</t>
  </si>
  <si>
    <r>
      <rPr>
        <b/>
        <sz val="10"/>
        <rFont val="Arial cyr"/>
      </rPr>
      <t>DS-H116G - 16-ти канальный</t>
    </r>
    <r>
      <rPr>
        <sz val="8"/>
        <rFont val="Arial"/>
        <family val="2"/>
        <charset val="204"/>
      </rPr>
      <t xml:space="preserve"> гибридный HD-TVI регистратор для  аналоговых, HD-TVI и AHD камер + 1 IP-камера@1080p
Видеовход: 16 каналов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канал:TVI и AHD: 720p@25к/с; аналоговые камеры: WD1@25к/с; IP: доп. 1 канал 1080p@25к/с. Синхр. воспр. 16 каналов@720p; 1 SATA для HDD до 6Тб; 1 10M/ 100M Ethernet интерфейс; 2 USB2.0; -10°C до +55°C; 12В DC: 20Вт макс (без HDD)."</t>
    </r>
  </si>
  <si>
    <t>DS-H116G</t>
  </si>
  <si>
    <r>
      <rPr>
        <b/>
        <sz val="10"/>
        <rFont val="Arial cyr"/>
      </rPr>
      <t>DS-H108G - 8-ми канальный</t>
    </r>
    <r>
      <rPr>
        <sz val="8"/>
        <rFont val="Arial"/>
        <family val="2"/>
        <charset val="204"/>
      </rPr>
      <t xml:space="preserve"> гибридный HD-TVI регистратор для  аналоговых, HD-TVI и AHD камер + 1 IP-камера@1080p
Видеовход: 8 каналов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 TVI и AHD: 720p@25к/с; аналоговые камеры: WD1@25к/с; IP: доп. 1 канал 1080p@25к/с. Синхр. воспр. 8 каналов@720p; 1 SATA для HDD до 6Тб; 1 10M/ 100M Ethernet интерфейс; 2 USB2.0; -10°C до +55°C; 12В DC; 12Вт макс (без HDD)."</t>
    </r>
  </si>
  <si>
    <t>DS-H108G</t>
  </si>
  <si>
    <r>
      <rPr>
        <b/>
        <sz val="10"/>
        <rFont val="Arial cyr"/>
      </rPr>
      <t>DS-H104G - 4-х канальный</t>
    </r>
    <r>
      <rPr>
        <sz val="8"/>
        <rFont val="Arial"/>
        <family val="2"/>
        <charset val="204"/>
      </rPr>
      <t xml:space="preserve"> гибридный HD-TVI регистратор для  аналоговых, HD-TVI и AHD камер + 1 IP-камера@720p
Видеовход: 4 канала BNC; Аудиовход: 1 канал RCA;  Двустороннее аудио: 1 канал RCA; Видеовыход: 1 VGA и 1 HDMI до 1080p; Аудиовыход: 1 канал RCA; видеосжатие H.264; аудиосжатие G.711u.
Разрешение записи на канал: TVI и AHD: 720p@25к/с;  аналоговые камеры: WD1@25к/с; IP: доп. 1 канал 720p@25к/с. Синхр. воспр. 4 канала@720p; 1 SATA для HDD до 6Тб; 1 10M/ 100M Ethernet интерфейс; 2 USB2.0;  -10°C до +55°C;12В DC; 8Вт макс (без HDD)."</t>
    </r>
  </si>
  <si>
    <t>DS-H104G</t>
  </si>
  <si>
    <t>Гибридные регистраторы</t>
  </si>
  <si>
    <t xml:space="preserve">Видеорегистраторы </t>
  </si>
  <si>
    <r>
      <rPr>
        <b/>
        <sz val="10"/>
        <rFont val="Arial cyr"/>
      </rPr>
      <t>DS-I223 (6 mm) - 2Мп</t>
    </r>
    <r>
      <rPr>
        <sz val="8"/>
        <rFont val="Arial"/>
        <family val="2"/>
        <charset val="204"/>
      </rPr>
      <t xml:space="preserve"> внутренняя купольная IP-камера с ИК-подсветкой до 10м
1/2.8'' Progressive Scan CMOS матрица; объектив 6мм; угол обзора 52°; механический ИК-фильтр; 0.01Лк@F1.2; Smart ИК; DWDR; 3D DNR; BLC; -20°C до +45°C; 12В ±10%, 6Вт макс. "</t>
    </r>
  </si>
  <si>
    <t>DS-I223 (6 mm)</t>
  </si>
  <si>
    <r>
      <rPr>
        <b/>
        <sz val="10"/>
        <rFont val="Arial cyr"/>
      </rPr>
      <t>DS-I223 (4 mm) - 2Мп</t>
    </r>
    <r>
      <rPr>
        <sz val="8"/>
        <rFont val="Arial"/>
        <family val="2"/>
        <charset val="204"/>
      </rPr>
      <t xml:space="preserve"> внутренняя купольная IP-камера с ИК-подсветкой до 10м
1/2.8'' Progressive Scan CMOS матрица; объектив 4мм; угол обзора 85°; механический ИК-фильтр; 0.01Лк@F1.2; Smart ИК; DWDR; 3D DNR; BLC; -20°C до +45°C; 12В ±10%, 6Вт макс. "</t>
    </r>
  </si>
  <si>
    <t>DS-I223 (4 mm)</t>
  </si>
  <si>
    <r>
      <rPr>
        <b/>
        <sz val="10"/>
        <rFont val="Arial cyr"/>
      </rPr>
      <t>DS-I220 (6 mm) - 2Мп</t>
    </r>
    <r>
      <rPr>
        <sz val="8"/>
        <rFont val="Arial"/>
        <family val="2"/>
        <charset val="204"/>
      </rPr>
      <t xml:space="preserve"> уличная цилиндрическая IP-камера с ИК-подсветкой до 30м
1/2.8'' Progressive Scan CMOS; объектив 6мм; угол обзора 52°; механический ИК-фильтр; 0.01Лк@F1.2; DWDR; 3D DNR; BLC; Smart ИК; IP66; -40°C до +60°C; 12В ±10%, 7Вт макс. "</t>
    </r>
  </si>
  <si>
    <t>DS-I220 (6 mm)</t>
  </si>
  <si>
    <r>
      <rPr>
        <b/>
        <sz val="10"/>
        <rFont val="Arial cyr"/>
      </rPr>
      <t>DS-I220 (4 mm) - 2Мп</t>
    </r>
    <r>
      <rPr>
        <sz val="8"/>
        <rFont val="Arial"/>
        <family val="2"/>
        <charset val="204"/>
      </rPr>
      <t xml:space="preserve"> уличная цилиндрическая IP-камера с ИК-подсветкой до 30м
1/2.8'' Progressive Scan CMOS; объектив 4мм; угол обзора 85°; механический ИК-фильтр; 0.01Лк@F1.2; DWDR; 3D DNR; BLC; Smart ИК; IP66; -40°C до +60°C; 12В ±10%, 7Вт макс. "</t>
    </r>
  </si>
  <si>
    <t>DS-I220 (4 mm)</t>
  </si>
  <si>
    <t xml:space="preserve">IP-видеокамеры с разрешением 2Мп  </t>
  </si>
  <si>
    <r>
      <rPr>
        <b/>
        <sz val="10"/>
        <rFont val="Arial cyr"/>
      </rPr>
      <t>DS-I128 - 1.3Мп</t>
    </r>
    <r>
      <rPr>
        <sz val="8"/>
        <rFont val="Arial"/>
        <family val="2"/>
        <charset val="204"/>
      </rPr>
      <t xml:space="preserve"> уличная купольная IP-камера с ИК-подсветкой до 20м
1/3'' Progressive Scan CMOS; объектив 2.8-12мм; угол обзора 98.4°-30.2°; механический ИК-фильтр; 0.01Лк@F1.2; DWDR; 3D DNR; BLC; Smart ИК; встроенный слот для microSD карты до 128Гб; IP66; IK10; -40°C до +60°C; 12В ±10%, 5.5Вт макс. "</t>
    </r>
  </si>
  <si>
    <t>DS-I128</t>
  </si>
  <si>
    <r>
      <rPr>
        <b/>
        <sz val="10"/>
        <rFont val="Arial cyr"/>
      </rPr>
      <t>DS-I126 - 1.3Мп</t>
    </r>
    <r>
      <rPr>
        <sz val="8"/>
        <rFont val="Arial"/>
        <family val="2"/>
        <charset val="204"/>
      </rPr>
      <t xml:space="preserve"> уличная цилиндрическая IP-камера с ИК-подсветкой до 30м
1/3'' Progressive Scan CMOS; объектив 2.8-12мм; угол обзора 98.4°-30.2°; механический ИК-фильтр; 0.01Лк@F1.2; DWDR; 3D DNR; BLC; Smart ИК; встроенный слот для microSD карты до 128Гб; IP66; -40°C до +60°C; 12В ±10%, 7.5Вт макс."</t>
    </r>
  </si>
  <si>
    <t>DS-I126</t>
  </si>
  <si>
    <r>
      <rPr>
        <b/>
        <sz val="10"/>
        <rFont val="Arial cyr"/>
      </rPr>
      <t>DS-I122 (12 mm) - 1,3Мп</t>
    </r>
    <r>
      <rPr>
        <sz val="8"/>
        <rFont val="Arial"/>
        <family val="2"/>
        <charset val="204"/>
      </rPr>
      <t xml:space="preserve"> уличная купольная мини IP-камера ИК-подсветкой до 15м
1/3'' CMOS матрица; объектив 12мм; угол обзора: 22°;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</si>
  <si>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(12 mm)</t>
  </si>
  <si>
    <r>
      <rPr>
        <b/>
        <sz val="10"/>
        <rFont val="Arial cyr"/>
      </rPr>
      <t>DS-I122 (8 mm) - 1,3Мп</t>
    </r>
    <r>
      <rPr>
        <sz val="8"/>
        <rFont val="Arial"/>
        <family val="2"/>
        <charset val="204"/>
      </rPr>
      <t xml:space="preserve"> уличная купольная мини IP-камера ИК-подсветкой до 15м
1/3'' CMOS матрица; объектив 8мм; угол обзора: 35.52°;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</si>
  <si>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(8 mm)</t>
  </si>
  <si>
    <r>
      <rPr>
        <b/>
        <sz val="10"/>
        <rFont val="Arial cyr"/>
      </rPr>
      <t>DS-I122 (6 mm) - 1,3Мп</t>
    </r>
    <r>
      <rPr>
        <sz val="8"/>
        <rFont val="Arial"/>
        <family val="2"/>
        <charset val="204"/>
      </rPr>
      <t xml:space="preserve"> уличная купольная мини IP-камера ИК-подсветкой до 15м
1/3'' CMOS матрица; объектив 6мм; угол обзора: 46°;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</si>
  <si>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(6 mm)</t>
  </si>
  <si>
    <r>
      <rPr>
        <b/>
        <sz val="10"/>
        <rFont val="Arial cyr"/>
      </rPr>
      <t>DS-I122 (4 mm) - 1,3Мп</t>
    </r>
    <r>
      <rPr>
        <sz val="8"/>
        <rFont val="Arial"/>
        <family val="2"/>
        <charset val="204"/>
      </rPr>
      <t xml:space="preserve"> уличная купольная мини IP-камера ИК-подсветкой до 15м
1/3'' CMOS матрица; объектив 4мм; угол обзора: 73.1°;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</si>
  <si>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(4 mm)</t>
  </si>
  <si>
    <r>
      <rPr>
        <b/>
        <sz val="10"/>
        <rFont val="Arial cyr"/>
      </rPr>
      <t>DS-I122 (2.8 mm) - 1,3Мп</t>
    </r>
    <r>
      <rPr>
        <sz val="8"/>
        <rFont val="Arial"/>
        <family val="2"/>
        <charset val="204"/>
      </rPr>
      <t xml:space="preserve"> уличная купольная мини IP-камера ИК-подсветкой до 15м
1/3'' CMOS матрица; объектив 2.8мм; угол обзора: 92.5°; механический ИК-фильтр; 0.01Лк @ F1.2; DWDR, 3D DNR, BLC; обнаружение движения, вторжения в область и пересечения линии; видеобитрейт 32кб/с -16Мб/с; IP66; IK10;  -40°C...+60°C; 2В/PoE; 7Вт макс."</t>
    </r>
  </si>
  <si>
    <t>DS-I122 (2.8 mm)</t>
  </si>
  <si>
    <r>
      <rPr>
        <b/>
        <sz val="10"/>
        <rFont val="Arial cyr"/>
      </rPr>
      <t>DS-I120 (12 mm) - 1,3Мп</t>
    </r>
    <r>
      <rPr>
        <sz val="8"/>
        <rFont val="Arial"/>
        <family val="2"/>
        <charset val="204"/>
      </rPr>
      <t xml:space="preserve"> уличная цилиндрическая мини IP-камера с ИК-подсветкой до 15м
1/3'' CMOS матрица; объектив 12мм; угол обзора: 22°;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</si>
  <si>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DS-I120 (12 mm)</t>
  </si>
  <si>
    <r>
      <rPr>
        <b/>
        <sz val="10"/>
        <rFont val="Arial cyr"/>
      </rPr>
      <t>DS-I120 (8 mm) - 1,3Мп</t>
    </r>
    <r>
      <rPr>
        <sz val="8"/>
        <rFont val="Arial"/>
        <family val="2"/>
        <charset val="204"/>
      </rPr>
      <t xml:space="preserve"> уличная цилиндрическая мини IP-камера с ИК-подсветкой до 15м
1/3'' CMOS матрица; объектив 8мм; угол обзора: 35.52°;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</si>
  <si>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DS-I120 (8 mm)</t>
  </si>
  <si>
    <r>
      <rPr>
        <b/>
        <sz val="10"/>
        <rFont val="Arial cyr"/>
      </rPr>
      <t>DS-I120 (6 mm) - 1,3Мп</t>
    </r>
    <r>
      <rPr>
        <sz val="8"/>
        <rFont val="Arial"/>
        <family val="2"/>
        <charset val="204"/>
      </rPr>
      <t xml:space="preserve"> уличная цилиндрическая мини IP-камера с ИК-подсветкой до 15м
1/3'' CMOS матрица; объектив 6мм; угол обзора: 46°;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</si>
  <si>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DS-I120 (6 mm)</t>
  </si>
  <si>
    <r>
      <rPr>
        <b/>
        <sz val="10"/>
        <rFont val="Arial cyr"/>
      </rPr>
      <t>DS-I120 (4 mm) - 1,3Мп</t>
    </r>
    <r>
      <rPr>
        <sz val="8"/>
        <rFont val="Arial"/>
        <family val="2"/>
        <charset val="204"/>
      </rPr>
      <t xml:space="preserve"> уличная цилиндрическая мини IP-камера с ИК-подсветкой до 15м
1/3'' CMOS матрица; объектив 4мм; угол обзора: 73.1°; механический ИК-фильтр; 0.01Лк@ F1.2; DWDR, 3D DNR, BLC; обнаружение движения, вторжения в область и пересечения линии; видеобитрейт 32кб/с -16Мб/с; IP66; -40°C...+60°C; 12В± 10%/ PoE; 7Вт макс."</t>
    </r>
  </si>
  <si>
    <t>DS-I120 (4 mm)</t>
  </si>
  <si>
    <t xml:space="preserve">IP-видеокамеры с разрешением 1,3Мп  </t>
  </si>
  <si>
    <r>
      <rPr>
        <b/>
        <sz val="10"/>
        <rFont val="Arial cyr"/>
      </rPr>
      <t>DS-I114W (6 mm) - 1Мп</t>
    </r>
    <r>
      <rPr>
        <sz val="8"/>
        <rFont val="Arial"/>
        <family val="2"/>
        <charset val="204"/>
      </rPr>
      <t xml:space="preserve"> внутренняя IP-камера c ИК-подсветкой до 10м и Wi-Fi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</si>
  <si>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DS-I114W (6 mm)</t>
  </si>
  <si>
    <r>
      <rPr>
        <b/>
        <sz val="10"/>
        <rFont val="Arial cyr"/>
      </rPr>
      <t>DS-I114W (4 mm) - 1Мп</t>
    </r>
    <r>
      <rPr>
        <sz val="8"/>
        <rFont val="Arial"/>
        <family val="2"/>
        <charset val="204"/>
      </rPr>
      <t xml:space="preserve"> внутренняя IP-камера c ИК-подсветкой до 10м и Wi-Fi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</si>
  <si>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DS-I114W (4 mm)</t>
  </si>
  <si>
    <r>
      <rPr>
        <b/>
        <sz val="10"/>
        <rFont val="Arial cyr"/>
      </rPr>
      <t>DS-I114W (2.8 mm) - 1Мп</t>
    </r>
    <r>
      <rPr>
        <sz val="8"/>
        <rFont val="Arial"/>
        <family val="2"/>
        <charset val="204"/>
      </rPr>
      <t xml:space="preserve"> внутренняя IP-камера c ИК-подсветкой до 10м и Wi-Fi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</si>
  <si>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DS-I114W (2.8 mm)</t>
  </si>
  <si>
    <r>
      <rPr>
        <b/>
        <sz val="10"/>
        <rFont val="Arial cyr"/>
      </rPr>
      <t>DS-I114 (6 mm) - 1Мп</t>
    </r>
    <r>
      <rPr>
        <sz val="8"/>
        <rFont val="Arial"/>
        <family val="2"/>
        <charset val="204"/>
      </rPr>
      <t xml:space="preserve"> внутренняя IP-камера c ИК-подсветкой до 10м 
1/4'' CMOS матрица; объектив 6мм; угол обзора 35.6°;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</si>
  <si>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 (6 mm)</t>
  </si>
  <si>
    <r>
      <rPr>
        <b/>
        <sz val="10"/>
        <rFont val="Arial cyr"/>
      </rPr>
      <t>DS-I114 (4 mm) - 1Мп</t>
    </r>
    <r>
      <rPr>
        <sz val="8"/>
        <rFont val="Arial"/>
        <family val="2"/>
        <charset val="204"/>
      </rPr>
      <t xml:space="preserve"> внутренняя IP-камера c ИК-подсветкой до 10м 
1/4'' CMOS матрица; объектив 4мм; угол обзора 52.4°;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</si>
  <si>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 (4 mm)</t>
  </si>
  <si>
    <r>
      <rPr>
        <b/>
        <sz val="10"/>
        <rFont val="Arial cyr"/>
      </rPr>
      <t>DS-I114 (2.8 mm) - 1Мп</t>
    </r>
    <r>
      <rPr>
        <sz val="8"/>
        <rFont val="Arial"/>
        <family val="2"/>
        <charset val="204"/>
      </rPr>
      <t xml:space="preserve"> внутренняя IP-камера c ИК-подсветкой до 10м 
1/4'' CMOS матрица; объектив 2.8мм; угол обзора 67.27°; механический ИК-фильтр; 0.01лк @F1.2; DWDR, 3D DNR, BLC; встроенный микрофон/ динамик; PIR-датчик; обнаружение движения, вторжения в область и пересечения линии; видеобитрейт 32кб/с -8Мб/с; 12В/PoE; -20°C ...+60°C; 5.5Вт макс."</t>
    </r>
  </si>
  <si>
    <t>DS-I114 (2.8 mm)</t>
  </si>
  <si>
    <r>
      <rPr>
        <b/>
        <sz val="10"/>
        <rFont val="Arial cyr"/>
      </rPr>
      <t>DS-I113 (6 mm) - 1Мп</t>
    </r>
    <r>
      <rPr>
        <sz val="8"/>
        <rFont val="Arial"/>
        <family val="2"/>
        <charset val="204"/>
      </rPr>
      <t xml:space="preserve"> внутренняя купольная IP-камера с ИК-подсветкой до 10м
1/4'' Progressive Scan CMOS матрица; объектив 6мм; угол обзора 46°; механический ИК-фильтр; 0.01Лк@F1.2; DWDR; 3D DNR; BLC; Smart ИК; -20°C до +45°C; 12В ±10%, 3.2Вт макс. "</t>
    </r>
  </si>
  <si>
    <t>DS-I113 (6 mm)</t>
  </si>
  <si>
    <r>
      <rPr>
        <b/>
        <sz val="10"/>
        <rFont val="Arial cyr"/>
      </rPr>
      <t>DS-I113 (4 mm) - 1Мп</t>
    </r>
    <r>
      <rPr>
        <sz val="8"/>
        <rFont val="Arial"/>
        <family val="2"/>
        <charset val="204"/>
      </rPr>
      <t xml:space="preserve"> внутренняя купольная IP-камера с ИК-подсветкой до 10м
1/4'' Progressive Scan CMOS матрица; объектив 4мм; угол обзора 73.1°; механический ИК-фильтр; 0.01Лк@F1.2; DWDR; 3D DNR; BLC; Smart ИК; -20°C до +45°C; 12В ±10%, 3.2Вт макс. "</t>
    </r>
  </si>
  <si>
    <t>DS-I113 (4 mm)</t>
  </si>
  <si>
    <r>
      <rPr>
        <b/>
        <sz val="10"/>
        <rFont val="Arial cyr"/>
      </rPr>
      <t>DS-I113 (2.8 mm) - 1Мп</t>
    </r>
    <r>
      <rPr>
        <sz val="8"/>
        <rFont val="Arial"/>
        <family val="2"/>
        <charset val="204"/>
      </rPr>
      <t xml:space="preserve"> внутренняя купольная IP-камера с ИК-подсветкой до 10м
1/4'' Progressive Scan CMOS матрица; объектив 2.8мм; угол обзора 92.5°; механический ИК-фильтр; 0.01Лк@F1.2; DWDR; 3D DNR; BLC; Smart ИК; -20°C до +45°C; 12В ±10%, 3.2Вт макс. "</t>
    </r>
  </si>
  <si>
    <t>DS-I113 (2.8 mm)</t>
  </si>
  <si>
    <r>
      <rPr>
        <b/>
        <sz val="10"/>
        <rFont val="Arial cyr"/>
      </rPr>
      <t>DS-I110 (6 mm) - 1Мп</t>
    </r>
    <r>
      <rPr>
        <sz val="8"/>
        <rFont val="Arial"/>
        <family val="2"/>
        <charset val="204"/>
      </rPr>
      <t xml:space="preserve"> уличная цилиндрическая IP-камера с ИК-подсветкой до 30м
1/4'' Progressive Scan CMOS матрица; объектив 6мм; угол обзора 46°; механический ИК-фильтр; 0.01Лк@F1.2; DWDR; 3D DNR; BLC; Smart ИК; IP66; -40°C до +60°C; 12В ±10%, 3.5Вт макс. "</t>
    </r>
  </si>
  <si>
    <t>DS-I110 (6 mm)</t>
  </si>
  <si>
    <r>
      <rPr>
        <b/>
        <sz val="10"/>
        <rFont val="Arial cyr"/>
      </rPr>
      <t>DS-I110 (4 mm) - 1Мп</t>
    </r>
    <r>
      <rPr>
        <sz val="8"/>
        <rFont val="Arial"/>
        <family val="2"/>
        <charset val="204"/>
      </rPr>
      <t xml:space="preserve"> уличная цилиндрическая IP-камера с ИК-подсветкой до 30м
1/4'' Progressive Scan CMOS матрица; объектив 4мм; угол обзора 73.1°; механический ИК-фильтр; 0.01Лк@F1.2; DWDR; 3D DNR; BLC; Smart ИК; IP66; -40°C до +60°C; 12В ±10%, 3.5Вт макс. "</t>
    </r>
  </si>
  <si>
    <t>DS-I110 (4 mm)</t>
  </si>
  <si>
    <t xml:space="preserve">IP-видеокамеры с разрешением 1Мп  </t>
  </si>
  <si>
    <t>IP-ВИДЕОКАМЕРЫ</t>
  </si>
  <si>
    <r>
      <rPr>
        <b/>
        <sz val="10"/>
        <rFont val="Arial cyr"/>
      </rPr>
      <t>DS-T303 - 3Мп</t>
    </r>
    <r>
      <rPr>
        <sz val="8"/>
        <rFont val="Arial"/>
        <family val="2"/>
        <charset val="204"/>
      </rPr>
      <t xml:space="preserve"> уличная купольная HD-TVI камера с ИК-подсветкой до 20м
1/3" CMOS матрица; объектив 2.8мм; угол обзора 84°; 1920x1536@18к/с, 1920x1080@25к/с; механический ИК-фильтр; 0.01 Лк@F1.2; DNR; EXIR Smart ИК; OSD-меню; видеовыход: 1 х HD-TVI; IP66; -40°С до +60°С; 12В DC±15%, 4Вт макс.</t>
    </r>
  </si>
  <si>
    <t>DS-T303</t>
  </si>
  <si>
    <r>
      <rPr>
        <b/>
        <sz val="10"/>
        <rFont val="Arial cyr"/>
      </rPr>
      <t>DS-T300 - 3Мп</t>
    </r>
    <r>
      <rPr>
        <sz val="8"/>
        <rFont val="Arial"/>
        <family val="2"/>
        <charset val="204"/>
      </rPr>
      <t xml:space="preserve"> уличная цилиндрическая HD-TVI камера с ИК-подсветкой до 20м
1/3" CMOS матрица; объектив 2.8мм; угол обзора 84°; 1920x1536@18к/с, 1920x1080@25к/с; механический ИК-фильтр; 0.01 Лк@F1.2; DNR; EXIR Smart ИК; OSD-меню; видеовыход: 1 х HD-TVI; IP66; -40°С до +60°С; 12В DC±15%, 5Вт макс.</t>
    </r>
  </si>
  <si>
    <t>DS-T300</t>
  </si>
  <si>
    <t>3 Мп камеры</t>
  </si>
  <si>
    <r>
      <rPr>
        <b/>
        <sz val="10"/>
        <rFont val="Arial cyr"/>
      </rPr>
      <t>DS-T227 - 2Мп</t>
    </r>
    <r>
      <rPr>
        <sz val="8"/>
        <rFont val="Arial"/>
        <family val="2"/>
        <charset val="204"/>
      </rPr>
      <t xml:space="preserve"> внутренняя купольная HD-TVI камера с ИК-подсветкой до 30м
1/2.7" CMOS матрица; вариообъектив 2.8 – 12мм @ F1.4; угол обзора: 105.2° - 32.8°; механический ИК-фильтр; 0.01 Лк@F1.2; Smart ИК; DNR; OSD-меню; BLC; Видеовыход: 1 х HD-TVI; -20°С …+45°С ; 12В DC±15%, 3Вт макс.</t>
    </r>
  </si>
  <si>
    <t>DS-T227</t>
  </si>
  <si>
    <r>
      <rPr>
        <b/>
        <sz val="10"/>
        <rFont val="Arial cyr"/>
      </rPr>
      <t>DS-T226 - 2Мп</t>
    </r>
    <r>
      <rPr>
        <sz val="8"/>
        <rFont val="Arial"/>
        <family val="2"/>
        <charset val="204"/>
      </rPr>
      <t xml:space="preserve"> уличная цилиндрическая HD-TVI камера с ИК-подсветкой до 40м
1/2.7" CMOS матрица; вариообъектив 2.8-12мм @ F1.4; угол обзора: 105.2° - 32.8°; механический ИК-фильтр; 0.01 Лк@F1.2; Smart ИК; DNR; OSD-меню; BLC; Видеовыход: 1 х HD-TVI; IP66; -40°С…+60°С; 12В DC±15%, 5Вт макс.</t>
    </r>
  </si>
  <si>
    <t>DS-T226</t>
  </si>
  <si>
    <r>
      <rPr>
        <b/>
        <sz val="10"/>
        <rFont val="Arial cyr"/>
      </rPr>
      <t>2Мп уличная к</t>
    </r>
    <r>
      <rPr>
        <sz val="8"/>
        <rFont val="Arial"/>
        <family val="2"/>
        <charset val="204"/>
      </rPr>
      <t xml:space="preserve">упольная HD-TVI камера с ИК-подсветкой до 20м
1/2.7" CMOS матрица; объектив 6мм; угол </t>
    </r>
    <r>
      <rPr>
        <b/>
        <sz val="10"/>
        <rFont val="Arial cyr"/>
      </rPr>
      <t>обзора 54°; механ</t>
    </r>
    <r>
      <rPr>
        <sz val="8"/>
        <rFont val="Arial"/>
        <family val="2"/>
        <charset val="204"/>
      </rPr>
      <t>ический ИК-фильтр; 0.01 Лк@F1.2; DNR; Smart ИК; видеовыход: 1 х HD-TVI; IP66; -40°С до +60°С; 12В DC±15%, 4Вт макс.</t>
    </r>
  </si>
  <si>
    <t>DS-T203 (6 mm)</t>
  </si>
  <si>
    <r>
      <rPr>
        <b/>
        <sz val="10"/>
        <rFont val="Arial cyr"/>
      </rPr>
      <t>2Мп уличная к</t>
    </r>
    <r>
      <rPr>
        <sz val="8"/>
        <rFont val="Arial"/>
        <family val="2"/>
        <charset val="204"/>
      </rPr>
      <t>упольная HD-TVI камера с ИК-подсветкой до 20м
1/2.7" CMOS матрица; объектив 3.6мм; уго</t>
    </r>
    <r>
      <rPr>
        <b/>
        <sz val="10"/>
        <rFont val="Arial cyr"/>
      </rPr>
      <t>л обзора 82.2°; м</t>
    </r>
    <r>
      <rPr>
        <sz val="8"/>
        <rFont val="Arial"/>
        <family val="2"/>
        <charset val="204"/>
      </rPr>
      <t>еханический ИК-фильтр; 0.01 Лк@F1.2; DNR; Smart ИК; видеовыход: 1 х HD-TVI; IP66; -40°С до +60°С; 12В DC±15%, 4Вт макс.</t>
    </r>
  </si>
  <si>
    <t>DS-T203 (3.6 mm)</t>
  </si>
  <si>
    <r>
      <rPr>
        <b/>
        <sz val="10"/>
        <rFont val="Arial cyr"/>
      </rPr>
      <t>2Мп уличная к</t>
    </r>
    <r>
      <rPr>
        <sz val="8"/>
        <rFont val="Arial"/>
        <family val="2"/>
        <charset val="204"/>
      </rPr>
      <t>упольная HD-TVI камера с ИК-подсветкой до 20м
1/2.7" CMOS матрица; объектив 2.8мм; уго</t>
    </r>
    <r>
      <rPr>
        <b/>
        <sz val="10"/>
        <rFont val="Arial cyr"/>
      </rPr>
      <t>л обзора 103°; ме</t>
    </r>
    <r>
      <rPr>
        <sz val="8"/>
        <rFont val="Arial"/>
        <family val="2"/>
        <charset val="204"/>
      </rPr>
      <t>ханический ИК-фильтр; 0.01 Лк@F1.2; DNR; Smart ИК; видеовыход: 1 х HD-TVI; IP66; -40°С до +60°С; 12В DC±15%, 4Вт макс.</t>
    </r>
  </si>
  <si>
    <t>DS-T203 (2.8 mm)</t>
  </si>
  <si>
    <r>
      <rPr>
        <b/>
        <sz val="10"/>
        <rFont val="Arial cyr"/>
      </rPr>
      <t>2Мп внутрення</t>
    </r>
    <r>
      <rPr>
        <sz val="8"/>
        <rFont val="Arial"/>
        <family val="2"/>
        <charset val="204"/>
      </rPr>
      <t xml:space="preserve">я купольная HD-TVI камера с ИК-подсветкой до 20м
1/2.7" CMOS матрица; объектив 6мм; угол </t>
    </r>
    <r>
      <rPr>
        <b/>
        <sz val="10"/>
        <rFont val="Arial cyr"/>
      </rPr>
      <t>обзора 54°; механ</t>
    </r>
    <r>
      <rPr>
        <sz val="8"/>
        <rFont val="Arial"/>
        <family val="2"/>
        <charset val="204"/>
      </rPr>
      <t>ический ИК-фильтр; 0.01 Лк@F1.2;  DNR; Smart ИК; видеовыход: 1 х HD-TVI; -20°С до +45°С; 12В DC±15%, 4Вт макс.</t>
    </r>
  </si>
  <si>
    <t>DS-T201 (6 mm)</t>
  </si>
  <si>
    <r>
      <rPr>
        <b/>
        <sz val="10"/>
        <rFont val="Arial cyr"/>
      </rPr>
      <t>2Мп внутрення</t>
    </r>
    <r>
      <rPr>
        <sz val="8"/>
        <rFont val="Arial"/>
        <family val="2"/>
        <charset val="204"/>
      </rPr>
      <t>я купольная HD-TVI камера с ИК-подсветкой до 20м
1/2.7" CMOS матрица; объектив 3.6мм; уго</t>
    </r>
    <r>
      <rPr>
        <b/>
        <sz val="10"/>
        <rFont val="Arial cyr"/>
      </rPr>
      <t>л обзора 82.2°; м</t>
    </r>
    <r>
      <rPr>
        <sz val="8"/>
        <rFont val="Arial"/>
        <family val="2"/>
        <charset val="204"/>
      </rPr>
      <t>еханический ИК-фильтр; 0.01 Лк@F1.2;  DNR; Smart ИК; видеовыход: 1 х HD-TVI; -20°С до +45°С; 12В DC±15%, 4Вт макс.</t>
    </r>
  </si>
  <si>
    <t>DS-T201 (3.6 mm)</t>
  </si>
  <si>
    <r>
      <rPr>
        <b/>
        <sz val="10"/>
        <rFont val="Arial cyr"/>
      </rPr>
      <t>2Мп внутрення</t>
    </r>
    <r>
      <rPr>
        <sz val="8"/>
        <rFont val="Arial"/>
        <family val="2"/>
        <charset val="204"/>
      </rPr>
      <t>я купольная HD-TVI камера с ИК-подсветкой до 20м
1/2.7" CMOS матрица; объектив 2.8мм; уго</t>
    </r>
    <r>
      <rPr>
        <b/>
        <sz val="10"/>
        <rFont val="Arial cyr"/>
      </rPr>
      <t>л обзора 103°; ме</t>
    </r>
    <r>
      <rPr>
        <sz val="8"/>
        <rFont val="Arial"/>
        <family val="2"/>
        <charset val="204"/>
      </rPr>
      <t>ханический ИК-фильтр; 0.01 Лк@F1.2;  DNR; Smart ИК; видеовыход: 1 х HD-TVI; -20°С до +45°С; 12В DC±15%, 4Вт макс.</t>
    </r>
  </si>
  <si>
    <t>DS-T201 (2.8 mm)</t>
  </si>
  <si>
    <t>2Мп уличная цилиндрическая HD-TVI камера с ИК-подсветкой до 20м
1/2.7" CMOS матрица; объектив 6мм; угол обзора 54°; механический ИК-фильтр; 0.01 Лк@F1.2; DNR; Smart ИК; видеовыход: 1 х HD-TVI; IP66; -40°С до +60°С; 12В DC±15%, 4Вт макс.</t>
  </si>
  <si>
    <t>DS-T200 (6 mm)</t>
  </si>
  <si>
    <r>
      <rPr>
        <b/>
        <sz val="10"/>
        <rFont val="Arial cyr"/>
      </rPr>
      <t>2Мп уличная ц</t>
    </r>
    <r>
      <rPr>
        <sz val="8"/>
        <rFont val="Arial"/>
        <family val="2"/>
        <charset val="204"/>
      </rPr>
      <t>илиндрическая HD-TVI камера с ИК-подсветкой до 20м
1/2.7" CMOS матрица; объектив 3.6мм; уго</t>
    </r>
    <r>
      <rPr>
        <b/>
        <sz val="10"/>
        <rFont val="Arial cyr"/>
      </rPr>
      <t>л обзора 82.2°; м</t>
    </r>
    <r>
      <rPr>
        <sz val="8"/>
        <rFont val="Arial"/>
        <family val="2"/>
        <charset val="204"/>
      </rPr>
      <t>еханический ИК-фильтр; 0.01 Лк@F1.2; DNR; Smart ИК; видеовыход: 1 х HD-TVI; IP66; -40°С до +60°С; 12В DC±15%, 4Вт макс.</t>
    </r>
  </si>
  <si>
    <t>DS-T200 (3.6 mm)</t>
  </si>
  <si>
    <t>2Мп уличная цилиндрическая HD-TVI камера с ИК-подсветкой до 20м
1/2.7" CMOS матрица; объектив 2.8мм; угол обзора 103°; механический ИК-фильтр; 0.01 Лк@F1.2; DNR; Smart ИК; видеовыход: 1 х HD-TVI; IP66; -40°С до +60°С; 12В DC±15%, 4Вт макс.</t>
  </si>
  <si>
    <t>DS-T200 (2.8 mm)</t>
  </si>
  <si>
    <t>2 Мп камеры</t>
  </si>
  <si>
    <r>
      <rPr>
        <b/>
        <sz val="10"/>
        <rFont val="Arial cyr"/>
      </rPr>
      <t>DS-T119 - 1.3Мп</t>
    </r>
    <r>
      <rPr>
        <sz val="8"/>
        <rFont val="Arial"/>
        <family val="2"/>
        <charset val="204"/>
      </rPr>
      <t xml:space="preserve"> уличная купольная HD-TVI камера с ИК-подсветкой до 40м
1/3" CMOS матрица; вариообъектив 2.8-12мм @ F1.4; угол обзора: 97° - 30.4°; механический ИК-фильтр; 0.01 Лк@F1.2; Smart ИК; DNR; видеовыход: переключаемый HD-TVI/CVBS; IP66; -40°С…+60°С; 12В DC±15%, 5Вт макс.</t>
    </r>
  </si>
  <si>
    <t>DS-T119</t>
  </si>
  <si>
    <r>
      <rPr>
        <b/>
        <sz val="10"/>
        <rFont val="Arial cyr"/>
      </rPr>
      <t>DS-T116 - 1.3Мп</t>
    </r>
    <r>
      <rPr>
        <sz val="8"/>
        <rFont val="Arial"/>
        <family val="2"/>
        <charset val="204"/>
      </rPr>
      <t xml:space="preserve"> уличная цилиндрическая HD-TVI камера с ИК-подсветкой до 40м
1/3" CMOS матрица; вариообъектив 2.8-12мм @ F1.4; угол обзора: 97° - 30.4°; механический ИК-фильтр; 0.01 Лк@F1.2; Smart ИК; DNR; видеовыход: переключаемый HD-TVI/CVBS; IP66; -40°С…+60°С; 12В DC±15%, 4Вт макс.</t>
    </r>
  </si>
  <si>
    <t>DS-T116</t>
  </si>
  <si>
    <t>1,3 Мп камеры</t>
  </si>
  <si>
    <r>
      <rPr>
        <b/>
        <sz val="10"/>
        <rFont val="Arial cyr"/>
      </rPr>
      <t>1Мп</t>
    </r>
    <r>
      <rPr>
        <sz val="8"/>
        <rFont val="Arial"/>
        <family val="2"/>
        <charset val="204"/>
      </rPr>
      <t xml:space="preserve"> уличная купольная HD-TVI камера с ИК-подсветкой до 20м
1/4" CMOS матрица; объектив </t>
    </r>
    <r>
      <rPr>
        <b/>
        <sz val="10"/>
        <rFont val="Arial cyr"/>
      </rPr>
      <t>6мм</t>
    </r>
    <r>
      <rPr>
        <sz val="8"/>
        <rFont val="Arial"/>
        <family val="2"/>
        <charset val="204"/>
      </rPr>
      <t xml:space="preserve">; угол обзора </t>
    </r>
    <r>
      <rPr>
        <b/>
        <sz val="10"/>
        <rFont val="Arial cyr"/>
      </rPr>
      <t>56.7°</t>
    </r>
    <r>
      <rPr>
        <sz val="8"/>
        <rFont val="Arial"/>
        <family val="2"/>
        <charset val="204"/>
      </rPr>
      <t>; механический ИК-фильтр; 0.1 Лк@F1.2; Smart ИК; видеовыход: переключаемый HD-TVI/CVBS; IP66; -40°С до +60°С; 12В DC±15%, 4Вт макс.</t>
    </r>
  </si>
  <si>
    <t>DS-T103 (6 mm)</t>
  </si>
  <si>
    <r>
      <rPr>
        <b/>
        <sz val="10"/>
        <rFont val="Arial cyr"/>
      </rPr>
      <t>1Мп</t>
    </r>
    <r>
      <rPr>
        <sz val="8"/>
        <rFont val="Arial"/>
        <family val="2"/>
        <charset val="204"/>
      </rPr>
      <t xml:space="preserve"> уличная купольная HD-TVI камера с ИК-подсветкой до 20м
1/4" CMOS матрица; объектив </t>
    </r>
    <r>
      <rPr>
        <b/>
        <sz val="10"/>
        <rFont val="Arial cyr"/>
      </rPr>
      <t>3.6мм</t>
    </r>
    <r>
      <rPr>
        <sz val="8"/>
        <rFont val="Arial"/>
        <family val="2"/>
        <charset val="204"/>
      </rPr>
      <t xml:space="preserve">; угол обзора </t>
    </r>
    <r>
      <rPr>
        <b/>
        <sz val="10"/>
        <rFont val="Arial cyr"/>
      </rPr>
      <t>70.9°</t>
    </r>
    <r>
      <rPr>
        <sz val="8"/>
        <rFont val="Arial"/>
        <family val="2"/>
        <charset val="204"/>
      </rPr>
      <t>; механический ИК-фильтр; 0.1 Лк@F1.2; Smart ИК; видеовыход: переключаемый HD-TVI/CVBS; IP66; -40°С до +60°С; 12В DC±15%, 4Вт макс.</t>
    </r>
  </si>
  <si>
    <t>DS-T103 (3.6 mm)</t>
  </si>
  <si>
    <r>
      <rPr>
        <b/>
        <sz val="10"/>
        <rFont val="Arial cyr"/>
      </rPr>
      <t>1Мп</t>
    </r>
    <r>
      <rPr>
        <sz val="8"/>
        <rFont val="Arial"/>
        <family val="2"/>
        <charset val="204"/>
      </rPr>
      <t xml:space="preserve"> уличная купольная HD-TVI камера с ИК-подсветкой до 20м
1/4" CMOS матрица; объектив </t>
    </r>
    <r>
      <rPr>
        <b/>
        <sz val="10"/>
        <rFont val="Arial cyr"/>
      </rPr>
      <t>2.8мм</t>
    </r>
    <r>
      <rPr>
        <sz val="8"/>
        <rFont val="Arial"/>
        <family val="2"/>
        <charset val="204"/>
      </rPr>
      <t xml:space="preserve">; угол обзора </t>
    </r>
    <r>
      <rPr>
        <b/>
        <sz val="10"/>
        <rFont val="Arial cyr"/>
      </rPr>
      <t>92°</t>
    </r>
    <r>
      <rPr>
        <sz val="8"/>
        <rFont val="Arial"/>
        <family val="2"/>
        <charset val="204"/>
      </rPr>
      <t>; механический ИК-фильтр; 0.1 Лк@F1.2; Smart ИК; видеовыход: переключаемый HD-TVI/CVBS; IP66; -40°С до +60°С; 12В DC±15%, 4Вт макс.</t>
    </r>
  </si>
  <si>
    <t>DS-T103 (2.8 mm)</t>
  </si>
  <si>
    <r>
      <rPr>
        <b/>
        <sz val="10"/>
        <rFont val="Arial cyr"/>
      </rPr>
      <t>1Мп</t>
    </r>
    <r>
      <rPr>
        <sz val="8"/>
        <rFont val="Arial"/>
        <family val="2"/>
        <charset val="204"/>
      </rPr>
      <t xml:space="preserve"> внутренняя купольная HD-TVI камера с ИК-подсветкой до 20м
1/4" CMOS матрица; объектив </t>
    </r>
    <r>
      <rPr>
        <b/>
        <sz val="10"/>
        <rFont val="Arial cyr"/>
      </rPr>
      <t>6мм</t>
    </r>
    <r>
      <rPr>
        <sz val="8"/>
        <rFont val="Arial"/>
        <family val="2"/>
        <charset val="204"/>
      </rPr>
      <t xml:space="preserve">; угол обзора </t>
    </r>
    <r>
      <rPr>
        <b/>
        <sz val="10"/>
        <rFont val="Arial cyr"/>
      </rPr>
      <t>56.7°</t>
    </r>
    <r>
      <rPr>
        <sz val="8"/>
        <rFont val="Arial"/>
        <family val="2"/>
        <charset val="204"/>
      </rPr>
      <t>; механический ИК-фильтр; 0.1 Лк@F1.2; Smart ИК; видеовыход: переключаемый HD-TVI/CVBS; -20°С до +45°С; 12В DC±15%, 4Вт макс.</t>
    </r>
  </si>
  <si>
    <t>DS-T101 (6 mm)</t>
  </si>
  <si>
    <r>
      <rPr>
        <b/>
        <sz val="10"/>
        <rFont val="Arial cyr"/>
      </rPr>
      <t>1Мп</t>
    </r>
    <r>
      <rPr>
        <sz val="8"/>
        <rFont val="Arial"/>
        <family val="2"/>
        <charset val="204"/>
      </rPr>
      <t xml:space="preserve"> внутренняя купольная HD-TVI камера с ИК-подсветкой до 20м
1/4" CMOS матрица; объектив </t>
    </r>
    <r>
      <rPr>
        <b/>
        <sz val="10"/>
        <rFont val="Arial cyr"/>
      </rPr>
      <t>3.6мм</t>
    </r>
    <r>
      <rPr>
        <sz val="8"/>
        <rFont val="Arial"/>
        <family val="2"/>
        <charset val="204"/>
      </rPr>
      <t xml:space="preserve">; угол обзора </t>
    </r>
    <r>
      <rPr>
        <b/>
        <sz val="10"/>
        <rFont val="Arial cyr"/>
      </rPr>
      <t>70.9°</t>
    </r>
    <r>
      <rPr>
        <sz val="8"/>
        <rFont val="Arial"/>
        <family val="2"/>
        <charset val="204"/>
      </rPr>
      <t>; механический ИК-фильтр; 0.1 Лк@F1.2; Smart ИК; видеовыход: переключаемый HD-TVI/CVBS; -20°С до +45°С; 12В DC±15%, 4Вт макс.</t>
    </r>
  </si>
  <si>
    <t>DS-T101 (3.6 mm)</t>
  </si>
  <si>
    <r>
      <rPr>
        <b/>
        <sz val="10"/>
        <rFont val="Arial cyr"/>
      </rPr>
      <t>1Мп</t>
    </r>
    <r>
      <rPr>
        <sz val="8"/>
        <rFont val="Arial"/>
        <family val="2"/>
        <charset val="204"/>
      </rPr>
      <t xml:space="preserve"> внутренняя купольная HD-TVI камера с ИК-подсветкой до 20м
1/4" CMOS матрица; объектив </t>
    </r>
    <r>
      <rPr>
        <b/>
        <sz val="10"/>
        <rFont val="Arial cyr"/>
      </rPr>
      <t>2.8мм</t>
    </r>
    <r>
      <rPr>
        <sz val="8"/>
        <rFont val="Arial"/>
        <family val="2"/>
        <charset val="204"/>
      </rPr>
      <t>; угол обзора</t>
    </r>
    <r>
      <rPr>
        <b/>
        <sz val="10"/>
        <rFont val="Arial cyr"/>
      </rPr>
      <t xml:space="preserve"> 92°; </t>
    </r>
    <r>
      <rPr>
        <sz val="8"/>
        <rFont val="Arial"/>
        <family val="2"/>
        <charset val="204"/>
      </rPr>
      <t>меха</t>
    </r>
    <r>
      <rPr>
        <b/>
        <sz val="10"/>
        <rFont val="Arial cyr"/>
      </rPr>
      <t>н</t>
    </r>
    <r>
      <rPr>
        <sz val="8"/>
        <rFont val="Arial"/>
        <family val="2"/>
        <charset val="204"/>
      </rPr>
      <t>ический ИК-фильтр; 0.1 Лк@F1.2; Smart ИК; видеовыход: переключаемый HD-TVI/CVBS; -20°С до +45°С; 12В DC±15%, 4Вт макс.</t>
    </r>
  </si>
  <si>
    <t>DS-T101 (2.8 mm)</t>
  </si>
  <si>
    <r>
      <rPr>
        <b/>
        <sz val="10"/>
        <rFont val="Arial cyr"/>
      </rPr>
      <t>1Мп уличная ц</t>
    </r>
    <r>
      <rPr>
        <sz val="8"/>
        <rFont val="Arial"/>
        <family val="2"/>
        <charset val="204"/>
      </rPr>
      <t>илиндрическая HD-TVI камера с ИК-подсветкой до 20м
1/4" CMOS матрица; объектив 6мм; уго</t>
    </r>
    <r>
      <rPr>
        <b/>
        <sz val="10"/>
        <rFont val="Arial cyr"/>
      </rPr>
      <t>л обз</t>
    </r>
    <r>
      <rPr>
        <sz val="8"/>
        <rFont val="Arial"/>
        <family val="2"/>
        <charset val="204"/>
      </rPr>
      <t>ор</t>
    </r>
    <r>
      <rPr>
        <b/>
        <sz val="10"/>
        <rFont val="Arial cyr"/>
      </rPr>
      <t xml:space="preserve">а 56.7°;  </t>
    </r>
    <r>
      <rPr>
        <sz val="8"/>
        <rFont val="Arial"/>
        <family val="2"/>
        <charset val="204"/>
      </rPr>
      <t>механический ИК-фильтр; 0.1 Лк@F1.2; Smart ИК; видеовыход: переключаемый HD-TVI/CVBS; IP66; -40°С до +60°С; 12В DC±15%, 4Вт макс.</t>
    </r>
  </si>
  <si>
    <t>DS-T100 (6 mm)</t>
  </si>
  <si>
    <r>
      <rPr>
        <b/>
        <sz val="10"/>
        <rFont val="Arial cyr"/>
      </rPr>
      <t>1Мп уличная ц</t>
    </r>
    <r>
      <rPr>
        <sz val="8"/>
        <rFont val="Arial"/>
        <family val="2"/>
        <charset val="204"/>
      </rPr>
      <t>илиндрическая HD-TVI камера с ИК-подсветкой до 20м
1/4" CMOS матрица; объектив 3.6мм; у</t>
    </r>
    <r>
      <rPr>
        <b/>
        <sz val="10"/>
        <rFont val="Arial cyr"/>
      </rPr>
      <t>гол о</t>
    </r>
    <r>
      <rPr>
        <sz val="8"/>
        <rFont val="Arial"/>
        <family val="2"/>
        <charset val="204"/>
      </rPr>
      <t>бз</t>
    </r>
    <r>
      <rPr>
        <b/>
        <sz val="10"/>
        <rFont val="Arial cyr"/>
      </rPr>
      <t>ора 70.9°;</t>
    </r>
    <r>
      <rPr>
        <sz val="8"/>
        <rFont val="Arial"/>
        <family val="2"/>
        <charset val="204"/>
      </rPr>
      <t xml:space="preserve">  механический ИК-фильтр; 0.1 Лк@F1.2; Smart ИК; видеовыход: переключаемый HD-TVI/CVBS; IP66; -40°С до +60°С; 12В DC±15%, 4Вт макс.</t>
    </r>
  </si>
  <si>
    <t>DS-T100 (3.6 mm)</t>
  </si>
  <si>
    <r>
      <rPr>
        <b/>
        <sz val="10"/>
        <rFont val="Arial cyr"/>
      </rPr>
      <t>1Мп уличная ц</t>
    </r>
    <r>
      <rPr>
        <sz val="8"/>
        <rFont val="Arial"/>
        <family val="2"/>
        <charset val="204"/>
      </rPr>
      <t>илиндрическая HD-TVI камера с ИК-подсветкой до 20м
1/4" CMOS матрица; объектив 2.8мм; у</t>
    </r>
    <r>
      <rPr>
        <b/>
        <sz val="10"/>
        <rFont val="Arial cyr"/>
      </rPr>
      <t>гол о</t>
    </r>
    <r>
      <rPr>
        <sz val="8"/>
        <rFont val="Arial"/>
        <family val="2"/>
        <charset val="204"/>
      </rPr>
      <t>бз</t>
    </r>
    <r>
      <rPr>
        <b/>
        <sz val="10"/>
        <rFont val="Arial cyr"/>
      </rPr>
      <t xml:space="preserve">ора 92°;  </t>
    </r>
    <r>
      <rPr>
        <sz val="8"/>
        <rFont val="Arial"/>
        <family val="2"/>
        <charset val="204"/>
      </rPr>
      <t>механический ИК-фильтр; 0.1 Лк@F1.2; Smart ИК; видеовыход: переключаемый HD-TVI/CVBS; IP66; -40°С до +60°С; 12В DC±15%, 4Вт макс.</t>
    </r>
  </si>
  <si>
    <t>DS-T100 (2.8 mm)</t>
  </si>
  <si>
    <t xml:space="preserve">1 Мп камеры </t>
  </si>
  <si>
    <t>HD-TVI ВИДЕОКАМЕРЫ</t>
  </si>
  <si>
    <t>Розница</t>
  </si>
  <si>
    <t>Описание</t>
  </si>
  <si>
    <t>Фото</t>
  </si>
  <si>
    <t>Наименование</t>
  </si>
  <si>
    <t>TVI камеры</t>
  </si>
  <si>
    <t>TVI камеры серии С0</t>
  </si>
  <si>
    <t>DS-2CE16C0T-IR</t>
  </si>
  <si>
    <t>1Мп уличная цилиндрическая HD-TVI камера с ИК-подсветкой до 20м
1Мп CMOS матрица; объектив 2.8мм (3.6мм, 6мм опционально); угол обзора: 70.9°(3.6мм), 92°(2.8мм), 56.7°(6мм);  механический ИК-фильтр; 0.1 Лк@F1.2; Smart ИК; DNR; 1 переключаемый CVBS/ HD-TVI выход; IP66; -40°С...+60°С; 12В DC±15%, 4Вт макс.</t>
  </si>
  <si>
    <t>DS-2CE56C0T-IRM</t>
  </si>
  <si>
    <t>1Мп уличная купольная HD-TVI камера с ИК-подсветкой до 20м
1Мп CMOS матрица; объектив 2.8мм (3.6мм, 6мм опционально); угол обзора: 70.9°(3.6мм), 92°(2.8мм), 56.7°(6мм);  механический ИК-фильтр; 0.1 Лк@F1.2; Smart ИК; DNR; 1 переключаемый CVBS/ HD-TVI выход; IP66; -40°С...+60°С; 12В DC±15%, 4Вт макс</t>
  </si>
  <si>
    <t>DS-2CE56C0T-IRMM</t>
  </si>
  <si>
    <t>1Мп внутренняя купольная HD-TVI камера с ИК-подсветкой до 20м
1Мп CMOS матрица; объектив 2.8мм (3.6мм, 6мм опционально); угол обзора: 70.9°(3.6мм), 92°(2.8мм), 56.7°(6мм);  механический ИК-фильтр; 0.1 Лк@F1.2; Smart ИК; DNR; 1 переключаемый CVBS/ HD-TVI выход;  -20°С...+45°С; 12В DC±15%, 4Вт макс.</t>
  </si>
  <si>
    <t>TVI камеры серии С2</t>
  </si>
  <si>
    <t>DS-2CE16C2T-VFIR3</t>
  </si>
  <si>
    <t>1Мп уличная цилиндрическая HD-TVI камера с ИК-подсветкой до 40м
1.3Мп CMOS матрица; вариообъектив 2.8-12мм@F1.4; угол обзора: 29.3° - 92°; механический ИК-фильтр; 0.01Лк@F1.2; Видеовыход: HD-TVI; DNR; IP66; -40°С — 60°С; 12В DC±15%; 4Вт макс.</t>
  </si>
  <si>
    <t>DS-2CE56C2T-VFIR3</t>
  </si>
  <si>
    <t>1Мп уличная купольная HD-TVI камера с ИК-подсветкой до 40м
1.3Мп CMOS матрица; вариообъектив 2.8-12мм@F1.4; угол обзора: 29.3° - 92°;  механический ИК-фильтр; 0.01 Лк@F1.2; Smart ИК; DNR; Видеовыход: HD-TVI; IP66; -40°С...+60°С; 12В DC±15%, 5Вт макс.</t>
  </si>
  <si>
    <t>TVI камеры серии C5</t>
  </si>
  <si>
    <t>DS-2CE16C5T-VFIR3</t>
  </si>
  <si>
    <t>1Мп уличная цилиндрическая HD-TVI камера с ИК-подсветкой до 40м
1.3Мп CMOS матрица; вариообъектив 2.8-12мм@F1.4; угол обзора: 29.3° - 92°; механический ИК-фильтр; 0.001Лк@F1.2; Smart ИК; DWDR; 3D DNR; OSD-меню; обнаружение движения (4 зоны); 1 CVBS и HD-TVI выход; IP66; -40°С — 60°С; 12В DC±15%; 5Вт макс.</t>
  </si>
  <si>
    <t>TVI камеры серии D0</t>
  </si>
  <si>
    <t>DS-2CE16D0T-IR</t>
  </si>
  <si>
    <t>2Мп уличная цилиндрическая HD-TVI камера с ИК-подсветкой до 20м
2Мп CMOS матрица, объектив 2.8мм (3.6мм, 6мм опционально); угол обзора: 103°(2.8мм), 82.2°(3.6мм), 54°(6мм); механический ИК-фильтр; 0.01 Лк@F1.2; Smart ИК; DNR; Видеовыход: HD-TVI; IP66; -40°С...+60°С; 12В DC±15%, 4Вт макс.</t>
  </si>
  <si>
    <t>DS-2CE56D0T-IRM</t>
  </si>
  <si>
    <t>2Мп уличная купольная HD-TVI камера с ИК-подсветкой до 20м
2Мп CMOS матрица; объектив 2.8мм (3.6мм, 6мм опционально); угол обзора: 82.2°(3.6мм), 103°(2.8мм), 54°(6мм);  механический ИК-фильтр; 0.01 Лк@F1.2; Smart ИК; DNR; Видеовыход: HD-TVI; IP66; -40°С...+60°С; 12В DC±15%, 4Вт макс.</t>
  </si>
  <si>
    <t>DS-2CE56D0T-IRMM</t>
  </si>
  <si>
    <t>2Мп внутренняя купольная HD-TVI камера с ИК-подсветкой до 20м
2Мп CMOS матрица; объектив 2.8мм (3.6мм, 6мм опционально); угол обзора: 82.2°(3.6мм), 103°(2.8мм), 54°(6мм);  механический ИК-фильтр; 0.01 Лк@F1.2; Smart ИК; DNR; Видеовыход: HD-TVI; -20°С...+45°С; 12В DC±15%, 4Вт макс.</t>
  </si>
  <si>
    <t>TVI камеры серии D1</t>
  </si>
  <si>
    <t>DS-2CE56D1T-IRMM</t>
  </si>
  <si>
    <t>2Мп внутренняя купольная HD-TVI камера с ИК-подсветкой до 20м
2Мп CMOS матрица; 3.6мм (6мм опционально), угол обзора 91.3°(3.6мм), 59.9°(6мм);  механический ИК-фильтр; 0.01 Лк@F1.2; Видеовыход: HD-TVI; DNR; BLC; OSD-меню; обнаружение движения (4 зоны);  -20°С...+45°С; 12В DC±15%, 4Вт макс.</t>
  </si>
  <si>
    <t>DS-2CЕ56D1T-VPIR</t>
  </si>
  <si>
    <t>2Мп уличная купольная HD-TVI камера с ИК-подсветкой до 20м
2Мп CMOS матрица; объектив 3.6мм (2.8мм, 6мм опционально); угол обзора: 105.8°(2.8мм), 84.3°(3.6мм), 55.4°(6мм);  механический ИК-фильтр; 0.01 Лк@F1.2; Smart ИК; DNR; Видеовыход: HD-TVI; OSD-меню; BLC; IP66; IK10; -40°С...+60°С; 12В DC±15%, 4Вт макс.</t>
  </si>
  <si>
    <t>DS-2CE16D1T-IR</t>
  </si>
  <si>
    <t>2Мп уличная цилиндрическая HD-TVI камера с ИК-подсветкой до 20м
2Мп CMOS матрица, объектив 3.6мм (2.8мм, 6мм опционально); угол обзора: 105.8°(2.8мм), 84.3°(3.6мм), 55.4°(6мм); механический ИК-фильтр; 0.01 Лк@F1.2; Smart ИК; DNR; Видеовыход: HD-TVI; OSD-меню; BLC; IP66; -40°С...+60°С; 12В DC±15%, 4Вт макс.</t>
  </si>
  <si>
    <t>DS-2CE56D1T-VFIR</t>
  </si>
  <si>
    <t>2Мп внутренняя купольная HD-TVI камера с ИК-подсветкой до 30м
2Мп CMOS матрица; вариообъектив  2.8-12мм@F1.4; угол обзора: 105.2° - 32.8°; механический ИК-фильтр; 0.01 Лк@F1.2; Smart ИК; DNR; Видеовыход: HD-TVI; OSD-меню; BLC; -20°С...+45°С; 12В DC±15%, 3Вт макс.</t>
  </si>
  <si>
    <t>DS-2CE16D1T-VFIR3</t>
  </si>
  <si>
    <t>2Мп уличная цилиндрическая HD-TVI камера с ИК-подсветкой до 40м
2Мп CMOS матрица; вариообъектив  2.8-12мм@F1.4; угол обзора: 105.2° - 32.8°; механический ИК-фильтр; 0.01 Лк@F1.2; Видеовыход: HD-TVI; DNR; OSD-меню; BLC; IP66; -40°С...+60°С; 12В DC±15%; 5Вт макс.</t>
  </si>
  <si>
    <t>DS-2CE16D1T-AVFIR3</t>
  </si>
  <si>
    <t>2Мп уличная цилиндрическая HD-TVI камера с ИК-подсветкой до 40м
2Мп CMOS матрица; вариообъектив  2.8-12мм@F1.4; угол обзора: 105.2° - 32.8°; механический ИК-фильтр; 0.01 Лк@F1.2; Видеовыход: HD-TVI; DNR; OSD-меню; BLC; IP66; -40°С...+60°С; 12В DC±15%, 24В AC; 6Вт макс.</t>
  </si>
  <si>
    <t>DS-2CE16D1T-AIR3Z</t>
  </si>
  <si>
    <t>2Мп уличная цилиндрическая HD-TVI камера с ИК-подсветкой до 40м
2Мп CMOS матрица; моторизованный вариообъектив 2.8-12мм@F1.4; угол обзора: 114.5° - 35.1°; механический ИК-фильтр; 0.01 Лк@F1.2; Smart ИК; DNR; Видеовыход: HD-TVI; OSD-меню; BLC; обнаружение движения вкл/выкл (4 зоны); IP66; -40°С...+60°С; 12В DC±15%, 24В АС±15%; 6Вт макс.</t>
  </si>
  <si>
    <t>DS-2CE56D1T-VFIR3</t>
  </si>
  <si>
    <t>2Мп уличная купольная HD-TVI камера с ИК-подсветкой до 40м
2Мп CMOS матрица; вариообъектив 2.8-12мм@F1.4; угол обзора: 105.2° - 32.8°;  механический ИК-фильтр; 0.01 Лк@F1.2; Smart ИК; DNR; Видеовыход: HD-TVI; OSD-меню; BLC; IP66; -40°С...+60°С; 12В DC±15%, 4.5Вт макс.</t>
  </si>
  <si>
    <t>DS-2CЕ56D1T-AIRZ</t>
  </si>
  <si>
    <t>2Мп внутренняя купольная HD-TVI камера с ИК-подсветкой до 30м
2Мп CMOS матрица; моторизованный вариообъектив 2.8-12мм@F1.4; угол обзора: 114.5° - 35.1°; механический ИК-фильтр; 0.01 Лк@F1.2; Smart ИК; DNR; Видеовыход: HD-TVI; OSD-меню; BLC; обнаружение движения вкл/выкл (4 зоны); -20°С...+45°С; 12В DC±15%, 24В АС±15%; 5Вт макс.</t>
  </si>
  <si>
    <t>DS-2CE56D1T-VPIR3</t>
  </si>
  <si>
    <t>2Мп уличная купольная HD-TVI камера с ИК-подсветкой до 40м
2Мп CMOS матрица; вариообъектив  2.8-12мм@F1.4; угол обзора:105.2° - 32.8°; механический ИК-фильтр; 0.01 Лк@F1.2; Smart ИК; DNR; Видеовыход: HD-TVI; OSD-меню; BLC; IP66; IK10; -40°С...+60°С; 12В DC±15%; 3Вт макс.</t>
  </si>
  <si>
    <t>DS-2CE56D1T-AVPIR3Z</t>
  </si>
  <si>
    <t>2Мп уличная купольная HD-TVI камера с ИК-подсветкой до 40м
2Мп CMOS матрица; моторизованный вариообъектив  2.8-12мм@F1.4; угол обзора: 114.5° - 35.1°; механический ИК-фильтр; 0.01 Лк@F1.2; Smart ИК; DNR; Видеовыход: HD-TVI; OSD-меню; BLC; обнаружение движения вкл/выкл (4 зоны); IP66; IK10; -40°С...+60°С; 12В DC±15%, 24В АС±15%; 5Вт макс.</t>
  </si>
  <si>
    <t>TVI камеры серии D5</t>
  </si>
  <si>
    <t>DS-2CE16D5T-IR</t>
  </si>
  <si>
    <t>TVI bullet-камера с ИК-подсветкой и механическим ИК-фильтром, 2Мп CMOS матрица, 1080p, Дальность ИК до 20м, 12В DC, Smart ИК-подсветка, 0.01Лк @F1.2, объектив 3.6мм (6мм опция), угол обзора: 82.6°(3.6мм), 54.4°(6мм), 1 композитный CVBS выход, 120дБ WDR, BLC, OSD-меню, маскирование - 8 зон, обнаружение движения вкл/выкл (4 зоны),  1 выход TurboHD, 3D DNR, -40°~60°, IP66</t>
  </si>
  <si>
    <t>DS-2CE56D5T-IRM</t>
  </si>
  <si>
    <t>Купольная TVI видеокамера с ИК-подсветкой и механическим ИК-фильтром, 2Мп CMOS матрица, 1080p,  Дальность ИК до 20м,  Smart ИК-подсветка, 12В DC, объектив 3.6мм (2.8мм, 6мм опционально) угол обзора 82.6°(3.6mm), 103.5°(2.8mm), 54.4°(6mm),  0.01 Лк@F1.2,  1 композитный CVBS выход, BLC, 3D DNR, WDR 120дБ, OSD-меню, маскирование - 8 зон, обнаружение движения вкл/выкл (4 зоны), 1 выход TurboHD, -40°~60°,  IP66</t>
  </si>
  <si>
    <t>DS-2CE56D5T-VFIR</t>
  </si>
  <si>
    <t>Купольная TVI  видеокамера с ИК-подсветкой и механическим ИК-фильтром, 2Мп CMOS матрица, 1080p, Дальность ИК до 30м, 12В DC, Smart ИК-подсветка, 0.01Лк @F1.2, объектив 2.8-12мм @ F1.4, угол обзора: 103° - 32.1°,1 композитный CVBS выход, WDR 120дБ, BLC, маскирование - 8 зон, обнаружение движения вкл/выкл (4 зоны), OSD-меню, 1 выход TurboHD, 3D DNR, -20°~45°</t>
  </si>
  <si>
    <t>DS-2CE16D5T-VFIT3</t>
  </si>
  <si>
    <t>TVI bullet-камера с EXIR-подсветкой и механическим ИК-фильтром, 2Мп CMOS матрица, 1080p, Дальность EXIR до 50м, 12В DC, Smart ИК-подсветка,объектив 2.8-12мм @ F1.4, 0.01Лк @F1.2, угол обзора: 103° - 32.1, 1 композитный CVBS выход, 120дБ WDR, OSD-меню, маскирование - 8 зон, обнаружение движения вкл/выкл (4 зоны), 1 выход TurboHD, 3D DNR°, -40°~60°, IP66</t>
  </si>
  <si>
    <t>DS-2CE56D5T-VPIR3</t>
  </si>
  <si>
    <t>Купольная вандалозащищенная TVI видеокамера с ИК-подсветкой и механическим ИК-фильтром, 2Мп CMOS матрица, 1080p, Дальность ИК до 40м, 12В DC, Smart ИК-подсветка, 0.01Лк @F1.2, объектив 2.8-12мм, угол обзора: 103° - 32.1°, 120дБ WDR, IK10, 1 композитный CVBS выход, OSD-меню,  BLC, маскирование - 8 зон, обнаружение движения вкл/выкл (4 зоны), 1 выход TurboHD, 3D DNR, -40°~60°, IP66</t>
  </si>
  <si>
    <t>DS-2CE56D5T-AIRZ</t>
  </si>
  <si>
    <t>Купольная TVI видеокамера с ИК-подсветкой и механическим ИК-фильтром, 2Мп CMOS матрица, 1080p, Дальность ИК до 30м, 12В DC, 24В AC, Smart ИК-подсветка, 0.01Лк @F1.2, моторизованный вариофокальный объектив 2.8-12мм, угол обзора: 103° - 32.1°, 1 композитный CVBS выход, 120дБ WDR, BLC, маскирование - 8 зон, обнаружение движения вкл/выкл (4 зоны), OSD-меню, 1 выход TurboHD, 3D DNR, -20°~45°</t>
  </si>
  <si>
    <t>DS-2CE16D5T-AIR3ZH</t>
  </si>
  <si>
    <t>TVI  bullet-камера с ИК-подсветкой и механическим ИК-фильтром, 1/3" Progressive Scan CMOS, 1080p, Дальность ИК до 40 м, 12В DC, 24В AC, Smart ИК-подсветка,моторизованный вариофокальный объектив 2.8-12мм @ F1.4, 0.01Лк @F1.2, угол обзора: 103° - 32.1°, 1 композитный CVBS выход, 120дБ WDR, 3D DNR, OSD-меню, маскирование - 8 зоны, обнаружение движения вкл/выкл (4 зоны), BLC, встроенный подогрев, 1 выход TurboHD, -50°~60°, IP66</t>
  </si>
  <si>
    <t>DS-2CE56D5T-AVPIR3Z</t>
  </si>
  <si>
    <t>Купольная вандалозащищенная TVI видеокамера с ИК-подсветкой и механическим ИК-фильтром, 2Мп CMOS матрица, 1080p, Дальность ИК до 40м, 12В DC, 24В АС, Smart ИК-подсветка, 0.01Лк @F1.2, моторизованный вариофокальный объектив 2.8-12мм@ F1.4, угол обзора: 103° - 32.1°, 120дБ WDR, IK10, 1 композитный CVBS выход, OSD-меню, BLC, маскирование - 8 зон, обнаружение движения вкл/выкл (4 зоны),  1 выход TurboHD, 3D DNR, -40°~60°, IP66</t>
  </si>
  <si>
    <t>TVI камеры серии D9</t>
  </si>
  <si>
    <t>DS-2CC12D9T</t>
  </si>
  <si>
    <t>TVI камера в стандартном корпусе с механическим ИК-фильтром, 1/3" Progressive Scan CMOS, 1080p, 12В DC, 0.01 Лк @F1.2, 1 композитный CVBS выход, 120дБ WDR, OSD-меню, крепление объектива C/CS, BLC, маскирование - 8 зон, обнаружение движения вкл/выкл (4 зоны),  1 выход TurboHD, 3D DNR, 30°~60°</t>
  </si>
  <si>
    <t>DS-2CE16D9T-AIRAZH (5-50mm)</t>
  </si>
  <si>
    <t>TVI bullet-камера с ИК-подсветкой и механическим ИК-фильтром, 2Мп CMOS матрица, 1080p, Дальность ИК до 110м, 12В DC/ 24В АС, Smart ИК-подсветка, автофокус, моторизованный вариофокальный объектив 5-50мм @ F1.4, 0.01Лк @F1.2, угол обзора: 59.8° - 6.2°, 1 композитный CVBS выход, 3D DNR, 120дБ WDR, OSD-меню, встроенный подогрев, BLC, маскирование - 8 зон, обнаружение движения вкл/выкл (4 зоны), 1 выход TurboHD, -40°~60°, IP67</t>
  </si>
  <si>
    <t>TVI Speed dome</t>
  </si>
  <si>
    <t>DS-2AE5223TI-А</t>
  </si>
  <si>
    <t>Экономичная 1080p скоростная поворотная уличная TVI камера с ИК-подсветкой до 150м
1/3’’ Progressive Scan CMOS матрица; механический ИК-фильтр; 0.05Лк@F1.4 (цвет), 0.005Лк/F1.4 (ч/б); вариообъектив 4-92мм; 23X оптическое увеличение; угол поворота 360°, угол наклона -15°-90°; 256 предустановок; 3D DNR; BLC; DWDR; 1 переключаемый CVBS/ HD-TVI выход; тревожные вход/выход 2/1; RS-485; 24В АС±15%; грозозащита; IP66;  -40 °C-65°C; 24Вт макс.</t>
  </si>
  <si>
    <t>DS-2AE7230TI-A</t>
  </si>
  <si>
    <t>Экономичная 1080p скоростная поворотная уличная TVI камера с ИК-подсветкой до 120м
1/3’’ Progressive Scan CMOS матрица; механический ИК-фильтр; 0.02Лк@F1.6 (цвет), 0.002Лк/F1.6 (ч/б); вариообъектив 4-120мм; 30X оптическое увеличение; угол поворота 360°, угол наклона -15°-90°; 256 предустановок; 3D DNR; BLC; DWDR; Видеовыход: HD-TVI; RS-485; 24В АС±15%; грозозащита; IP66;  -40 °C-65°C; 30Вт макс.</t>
  </si>
  <si>
    <t xml:space="preserve">TUBRO HDTVI РЕГИСТРАТОРЫ </t>
  </si>
  <si>
    <t>TUBRO HDTVI РЕГИСТРАТОРЫ серии DS-72xxGHI-E1/E2</t>
  </si>
  <si>
    <t>DS-7204HGHI-E1</t>
  </si>
  <si>
    <t>4 канала видео и 4 аудио, 1 канал IP (до 2Мп) по умолчанию,  H.264. Вых.видео: 1 BNC, HDMI / VGA вывод: 1920 × 1080,1280 × 1024, 1280 × 720, 1024 × 768. Аудиовход: 4 RCA. Аудиовыход: 1 RCA. Формат аудиосжатия G.711u, Разр. записи: TVI: 720P@25к/с на канал, поддержка TVI камер Hikvision только на платформе С2,  2хUSB2.0, видео битрейт: 32Кбит/с-4мбит/с, аудио битрейт: 64Кбит/с, двустороннее аудио,  синхронное воспроизведение: до 4х каналов, 1 RJ45 10M/100M adaptive Ethernet interface, 1 SATA до 6Тб, 260×222×45мм, питание 12VDC, -10°~55°</t>
  </si>
  <si>
    <t>DS-7208HGHI-E1</t>
  </si>
  <si>
    <t>8 каналов видео и 4 аудио, 2 канала IP (до 2Мп) по умолчанию,  H.264. Вых.видео: 1 BNC, HDMI / VGA вывод: 1920 × 1080,1280 × 1024, 1280 × 720, 1024 × 768. Аудиовход:4 RCA. Аудиовыход: 1RCA.  Формат аудиосжатия G.711u, Разр. записи: TVI: 720P@25к/с на канал, поддержка TVI камер Hikvision только на платформе С2, 2хUSB2.0, видео битрейт: 32Кбит/с-4мбит/с, аудио битрейт: 64Кбит/с, двустороннее аудио, синхронное воспроизведение: до 8ми каналов, 1 RJ45 10M/100M adaptive Ethernet interface, 1 SATA до 6Тб, 260×222×45мм, питание 12VDC, -10°~55°</t>
  </si>
  <si>
    <t>DS-7208HGHI-E2</t>
  </si>
  <si>
    <t>8 каналов видео и 1 аудио, 2 канала IP (до 2Мп) по умолчанию,  H.264. Вых.видео: HDMI / VGA вывод: 1920 × 1080,1280 × 1024, 1280 × 720, 1024 × 768. Аудиовход: 1 RCA, 1 двусторонний аудио RCA. Аудиовыход: 1 RCA.  Формат аудиосжатия G.711u, Разр. записи: TVI: 720P@25к/с на канал, поддержка TVI камер Hikvision только на платформе С2, 2хUSB2.0, видео битрейт: 32Кбит/с-4мбит/с, аудио битрейт: 64Кбит/с, синхронное воспроизведение: до 8ми каналов@720p, 1 RJ45 10M/100M adaptive Ethernet interface, 2 SATA до 6Тб, 380×290×48мм, питание 12В DC, -10°~55°</t>
  </si>
  <si>
    <t>DS-7216HGHI-E1</t>
  </si>
  <si>
    <t>16 каналов видео и 4 аудио, 2 канала IP (до 2Мп) по умолчанию,  H.264. Вых.видео: 1 BNC, HDMI / VGA вывод: 1920 × 1080,1280 × 1024, 1280 × 720, 1024 × 768. Аудиовход: 4 RCA.  Аудиовыход: 1RCA.  Формат аудиосжатия G.711u, Разр. записи: TVI: 720P@25к/с на канал, поддержка TVI камер Hikvision только на платформе С2, 2хUSB2.0, видео битрейт: 32Кбит/с-6мбит/с, аудио битрейт: 64Кбит/с,  синхронное воспроизведение: до 16ти каналов, 1 RJ45 10M/100M adaptive Ethernet interface, 1 SATA до 6Тб, питание 12VDC, 260×222×45мм, тревожные вход/выход 4/1, -10°~55°</t>
  </si>
  <si>
    <t>TURBO HD-TVI РЕГИСТРАТОРЫ серии DS-72xxGHI-F1</t>
  </si>
  <si>
    <t>DS-7204HGHI-F1</t>
  </si>
  <si>
    <t>4-х канальный гибридный HD-TVI регистратор для  аналоговых/ HD-TVI и AHD камер, + 1 IP-камера@960p; Видеовход: 4 канала, BNC; Аудиовход.: 1 канал RCA,  двустороннее аудио: 1 канал RCA; Видеовыход: 1 VGA и 1 HDMI до 2Мп; Аудиовыход: 1 канал RCA; видеосжатие H.264; аудиосжатие G.711u; Разрешение записи на канал для TVI и AHD: 720p@25к/с; для аналоговых камер: WD1@25к/с; для IP: 960p@25к/с; Синхронное воспроизведение 4 канала; 1 SATA для HDD до 6Тб; 1 10M/ 100M Ethernet интерфейс; 2 USB2.0;  -10°C...+55°C; питание 12В DC; 8Вт макс.</t>
  </si>
  <si>
    <t>DS-7208HGHI-F1</t>
  </si>
  <si>
    <t>8-ми канальный гибридный HD-TVI регистратор для  аналоговых/ HD-TVI и AHD камер, + 2 IP-камеры@1080p; Видеовход: 8 каналов, BNC; Аудиовход.: 1 канал RCA,  двустороннее аудио: 1 канал RCA; Видеовыход: 1 VGA и 1 HDMI до 2Мп; Аудиовыход: 1 канал RCA; видеосжатие H.264; аудиосжатие G.711u; Разрешение записи на канал для TVI и AHD: 720p@25к/с; для аналоговых камер: WD1@25к/с; для IP: 1080p@25к/с; Синхронное воспроизведение 8 каналов; 1 SATA для HDD до 6Тб; 1 10M/ 100M Ethernet интерфейс; 2 USB2.0;  -10°C...+55°C; питание 12В DC; 12Вт макс.</t>
  </si>
  <si>
    <t>DS-7216HGHI-F1</t>
  </si>
  <si>
    <t>16-ти канальный гибридный HD-TVI регистратор для  аналоговых/ HD-TVI и AHD камер, + 2 IP-камеры@1080p; Видеовход: 16 каналов, BNC; Аудиовход.: 1 канал RCA,  двустороннее аудио: 1 канал RCA; Видеовыход: 1 VGA и 1 HDMI до 2Мп; Аудиовыход; 1 канал RCA; видеосжатие H.264; аудиосжатие G.711u; Разрешение записи на канал для TVI и AHD: 720p@25к/с; для аналоговых камер: WD1@25к/с; для IP: 1080p@25к/с; Синхронное воспроизведение 16 каналов; 1 SATA для HDD до 6Тб; 1 10M/ 100M Ethernet интерфейс; 2 USB2.0;  -10°C...+55°C; питание 12В DC; 20Вт макс.</t>
  </si>
  <si>
    <t>TUBRO HDTVI РЕГИСТРАТОРЫ серии DS-72xxGHI-SH</t>
  </si>
  <si>
    <t>DS-7204HGHI-SH</t>
  </si>
  <si>
    <t>4 канала TVI 720P REAL TIME и 4 аудио, 1 канал IP (до 2Мп) по умолчанию,  максимально 5 каналов IP, H.264. Вых.видео: 1 HDMI / VGA вывод: 1920 × 1080,1280 × 1024, 1280 × 720, 1024 × 768. Аудиовход:4 RCA. Аудиовыход: 1RCA. Формат аудиосжатия G.711u, Разр. записи: 1080P, 2хUSB2.0, видео битрейт: 32Кб/с — 6Мб/с, аудио битрейт: 64кб/с,  синхронное воспроизведение: до 4х каналов, 1 RJ45 10M/100M adaptive Ethernet interface, 1 RS-485, 1 SATA до 6Тб, 2xUSB 2.0, 315mm×242×45, питание 12VDC, -10°~55°</t>
  </si>
  <si>
    <t>DS-7208HGHI-SH</t>
  </si>
  <si>
    <t>8 каналов TVI 720P REAL TIME и 4 аудио, 4 канала IP (до 2Мп) по умолчанию, максимально 12 каналов IP, H.264. Вых.видео: 1 HDMI / VGA вывод: 1920 × 1080,1280 × 1024, 1280 × 720, 1024 × 768. Аудиовход:4 RCA. Аудиовыход: 1RCA.  Формат аудиосжатия G.711u, Разр. записи: 1080P, 2хUSB2.0, видео битрейт: 32Кб/с — 6Мб/с, аудио битрейт: 64кб/с,  синхронное воспроизведение: до 8ми каналов, 1 RJ45 10M/100M adaptive Ethernet interface, 1 RS-485, 1 SATA до 6Тб, 2xUSB 2.0, 315mm×242×45, питание 12VDC, -10°~55°</t>
  </si>
  <si>
    <t>DS-7216HGHI-SH</t>
  </si>
  <si>
    <t>16 каналов TVI 720P REAL TIME и 16 аудио, 4 канала IP (до 2Мп) по умолчанию, максимально 20 каналов IP, H.264. Вых.видео: 1 HDMI / VGA вывод: 1920 × 1080,1280 × 1024, 1280 × 720, 1024 × 768. Аудиовход: 16 RCA.  Аудиовыход: 1RCA.  Формат аудиосжатия G.711u, Разр. записи: 1080P, 2хUSB2.0, видео битрейт: 32Кб/с — 6Мб/с, аудио битрейт: 64кб/с,  синхронное воспроизведение: до 16ти каналов, 1 RJ45 10M/100M/1000M adaptive Ethernet interface, 1 RS-485, 2 SATA до 6Тб, 2xUSB 2.0, 380mm×290×48, питание 12VDC, тревожные вход/выход 16/4, -10°~55°</t>
  </si>
  <si>
    <t>TURBO HD-TVI РЕГИСТРАТОРЫ серии DS-72xxHQHI-F1(2)/N</t>
  </si>
  <si>
    <t>DS-7204HQHI-F1/N</t>
  </si>
  <si>
    <t>4-х канальный гибридный HD-TVI регистратор для  аналоговых/ HD-TVI и AHD камер, + 1 IP-камера@1080p;  Видеовход: 4 канала, BNC (поддерживает подключение через коаксиальный кабель); Аудиовход.: 4 канала RCA, двустороннее аудио: 1 канал RCA; Видеовыход: 1 VGA и 1 HDMI до 2Мп,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1 канал 1080p@25к/с; Синхронное воспроизведение 4 канала; 1 SATA для HDD до 6Тб; 1 10M/ 100M Ethernet интерфейс; 1 серийный интерфейс RS-485, полудуплекс; тревожные вход/ выход 4/1; 2 USB2.0;  -10°C...+55°C; питание 12В DC; 15Вт макс.</t>
  </si>
  <si>
    <t>DS-7208HQHI-F1/N</t>
  </si>
  <si>
    <t>8-ми канальный гибридный HD-TVI регистратор для  аналоговых/ HD-TVI и AHD камер, + 2 IP-камеры@1080p;  Видеовход: 8 каналов, BNC (поддерживает подключение через коаксиальный кабель); Аудиовход.: 4 канала RCA, двустороннее аудио: 1 канал RCA; Видеовыход: 1 VGA и 1 HDMI до 2Мп,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8 каналов; 1 SATA для HDD до 6Тб; 1 серийный интерфейс 10M/ 100M Ethernet интерфейс; 1 RS-485, полудуплекс; тревожные вход/ выход 4/1; 2 USB2.0;  -10°C...+55°C; питание 12В DC; 20Вт макс.</t>
  </si>
  <si>
    <t>DS-7216HQHI-F2/N</t>
  </si>
  <si>
    <t>16-ти канальный гибридный HD-TVI регистратор для  аналоговых/ HD-TVI и AHD камер, + 2 IP-камеры@1080p;  Видеовход: 16 каналов, BNC (поддерживает подключение через коаксиальный кабель); Аудиовход.: 16 каналов RCA, двустороннее аудио: 1 канал RCA; Видеовыход: 1 VGA и 1 HDMI до 4К (3840х2160), 1 CVBS; Аудиовыход; 1 канал RCA; видеосжатие H.264; аудиосжатие G.711u; Разрешение записи на канал для TVI: 1080p@12к/с, 1080p Lite@25к/с, 720p@25к/с, 720pLite@25к/с; для AHD: 720p@25к/с; для аналоговых камер: WD1@25к/с; для IP: 2 канала 1080p@25к/с; Синхронное воспроизведение 16 каналов; 2 SATA для HDD до 6Тб каждый; 1 10M/ 100M/ 1000М Ethernet интерфейс; 1 серийный интерфейс RS-485, полудуплекс; 1 USB2.0, 1 USB3.0; -10°C...+55°C; питание 12В DC; 30Вт макс.</t>
  </si>
  <si>
    <t>TUBRO HDTVI РЕГИСТРАТОРЫ серии DS-72xxQHI-SH</t>
  </si>
  <si>
    <t>DS-7204HQHI-SH</t>
  </si>
  <si>
    <t>4-х канальный гибридный HD-TVI регистратор для  аналоговых/ HD-TVI камер, + 2 IP-камеры@1080p;  Видеовход: 4 канала, BNC; Аудиовход.: 4 канала RCA; Видеовыход: 1 VGA и 1 HDMI до 1080р; Аудиовыход; 1 канал RCA; видеосжатие H.264; аудиосжатие G.711u; Разрешение записи на канал для TVI: 1080p@25к/с;  для аналоговых камер: WD1@25к/с; для IP: 2 канала 1080p@25к/с; Синхронное воспроизведение 4 канала; 1 SATA для HDD до 6Тб; тревожные вход/выход 4/1; 1 10M/ 100M/ 1000М Ethernet интерфейс; 1 серийный интерфейс RS-485, полудуплекс; 2 USB2.0; -10°C...+55°C; питание 12В DC; 15Вт макс.</t>
  </si>
  <si>
    <t>DS-7208HQHI-SH</t>
  </si>
  <si>
    <t>8 каналов TVI 1080P REAL TIME и 4 аудио, 2 канала IP (до 2Мп) по умолчанию, H.264. Вых.видео: 1 HDMI / VGA вывод: 1920 × 1080,1280 × 1024, 1280 × 720, 1024 × 768. Аудиовход:8 RCA. Аудиовыход: 1RCA.  Формат аудиосжатия G.711u, Разр. записи: 1080P, 2хUSB2.0, видео битрейт: 32Кб/с — 6Мб/с, аудио битрейт: 64кб/с,  синхронное воспроизведение: до 8ми каналов, 1 RJ45 10M/100M /1000 Madaptive Ethernet interface, 1 RS-485, 2 SATA до 6Тб, 2xUSB 2.0, 380mm×290×48,  тревожные вход/выход 8/4, питание 12VDC, -10°~55°</t>
  </si>
  <si>
    <t>DS-7216QHI-SH</t>
  </si>
  <si>
    <t>16-ти канальный гибридный HD-TVI регистратор для  аналоговых/ HD-TVI камер, + 2 IP-камеры@1080p;  Видеовход: 16 каналов, BNC; Аудиовход.: 4 канала RCA; Видеовыход: 1 VGA и 1 HDMI до 1080р; Аудиовыход; 1 канал RCA; видеосжатие H.264; аудиосжатие G.711u; Разрешение записи на канал для TVI: 1080p@25к/с; для аналоговых камер: WD1@25к/с; для IP: 2 канала 1080p@25к/с; Синхронное воспроизведение 16 каналов; 2 SATA для HDD до 6Тб каждый; тревожные вход/выход 16/4; 1 10M/ 100M/ 1000М Ethernet интерфейс; 1 серийный интерфейс RS-485, полудуплекс; 2 USB2.0; -10°C...+55°C; питание 12В DC; 45Вт макс.</t>
  </si>
  <si>
    <t>TUBRO HDTVI РЕГИСТРАТОРЫ серии DS-72xxUHI-F1/F2</t>
  </si>
  <si>
    <t>DS-7204HUHI-F1/N</t>
  </si>
  <si>
    <t>4-х канальный гибридный HD-TVI регистратор для  аналоговых/ HD-TVI и AHD камер, + 2 IP-камеры@4Мп;  Видеовход: 4 канала, BNC (поддерживает подключение через коаксиальный кабель); Аудиовход.: 4 канала RCA, двустороннее аудио: 1 канал RCA; Видеовыход: 1 VGA и 1 HDMI до 2Мп, 1 CVBS; Аудиовыход; 1 канал RCA; видеосжатие H.264+/ H.264; аудиосжатие G.711u; Разрешение записи на канал для TVI: 3Мп@15к/с; 1080p@25к/с; для AHD: 720p@25к/с; для аналоговых камер: WD1@25к/с; для IP: 2 канала 4Мп@25к/с; Синхронное воспроизведение 4 канала; 1 SATA для HDD до 6Тб; 1 10M/ 100M Ethernet интерфейс; 1 серийный интерфейс RS-485, полудуплекс; тревожные вход/ выход 4/1; 2 USB2.0;  -10°C...+55°C; питание 12В DC; 15Вт макс.</t>
  </si>
  <si>
    <t>DS-7208HUHI-F2/N</t>
  </si>
  <si>
    <t>8-ми канальный гибридный HD-TVI регистратор для  аналоговых/ HD-TVI/ AHD камер, + 2 IP-камеры@4Мп;  Видеовход: 8 каналов, BNC; Аудиовход.: 8 каналов RCA; Видеовыход: 1 VGA до 1080р, 1 HDMI до 4К; Аудиовыход; 1 канал RCA; видеосжатие H.264; аудиосжатие G.711u; Разрешение записи на канал для TVI: 1080p@25к/с; для AHD: 720p@25к/с; для аналоговых камер: WD1@25к/с; для IP: 2 канала 4Мп@25к/с; Синхронное воспроизведение 8 каналов; 2 SATA для HDD до 6Тб каждый; тревожные вход/выход 8/4; 1 10M/ 100M/ 1000М Ethernet интерфейс; 1 серийный интерфейс RS-485, полудуплекс; 2 USB; -10°C...+55°C; питание 12В DC; 20Вт макс.</t>
  </si>
  <si>
    <t>DS-7216HUHI-F2/N</t>
  </si>
  <si>
    <t>16-ти канальный гибридный HD-TVI регистратор для  аналоговых/ HD-TVI и AHD камер, + 2 IP-камеры@4Мп;  Видеовход: 16 каналов, BNC (поддерживает подключение через коаксиальный кабель); Аудиовход.: 16 каналов RCA, двустороннее аудио: 1 канал RCA; Видеовыход: 1 VGA до 1080р; 1 HDMI до 4К, 1 CVBS; Аудиовыход; 1 канал RCA; видеосжатие H.264+/ H.264; аудиосжатие G.711u; Разрешение записи на канал для TVI: 5Мп@12к/с, 3Мп@15к/с, 1080p@25к/с; для AHD: 720p@25к/с; для аналоговых камер: WD1@25к/с; для IP: 2 канала 4Мп@25к/с; Синхронное воспроизведение 8 каналов; 2 SATA для HDD до 6Тб каждый; 1 10M/ 100M/ 1000М Ethernet интерфейс; 1 серийный интерфейс RS-485, полудуплекс; тревожные вход/ выход 16/4; 2 USB2.0;  -10°C...+55°C; питание 12В DC: 20Вт макс.</t>
  </si>
  <si>
    <t>TURBO HD-TVI РЕГИСТРАТОРЫ серии DS-73xxQHI-SH</t>
  </si>
  <si>
    <t>DS-7316HQHI-SH</t>
  </si>
  <si>
    <t>16 каналов видео и 16 аудио, 2 каналов IP (до 2Мп) по умолчанию, максимально 16 каналов IP, H.264. Вых.видео: CVBS (1-ch), BNC (1.0 Vp-p, 75 Ω), HDMI / VGA вывод: 1920 × 1080,1280 × 1024, 1280 × 720, 1024 × 768. Аудиовход: 16 RCA. Аудиовыход 1RCA. Формат аудиосжатия G.711u. Разр. записи: 1080P, 2, USB2.0, видео битрейт: 32Кб/с — 10Мб/с, аудио битрейт: 64кб/с,  синхронное воспроизведение: до 16ти каналов, 1 RJ45 10M/100M/1000M adaptive Ethernet interface, 1 RS-485, RS-232, 4 SATA до 6Тб, 1 eSATA, 3xUSB 2.0, 445 × 390 × 70мм, питание 12VDC, тревожные вход/выход 16/4, -10°~55°</t>
  </si>
  <si>
    <t>TURBO HD-TVI РЕГИСТРАТОРЫ серии DS-73xxQHI-F4/N</t>
  </si>
  <si>
    <t>DS-7316HQHI-F4/N</t>
  </si>
  <si>
    <t>16-ти канальный гибридный HD-TVI регистратор для  аналоговых/ HD-TVI и AHD камер, + 2 IP-камеры@4Мп;  Видеовход: 16 каналов, BNC (поддерживает подключение через коаксиальный кабель); Аудиовход.: 4 каналов RCA, двустороннее аудио: 1 канал RCA; Видеовыход: 1 VGA до 1080р; 1 HDMI до 4К, 1 CVBS; Аудиовыход; 2 канала RCA; видеосжатие H.264+/ H.264; аудиосжатие G.711u; Разрешение записи на канал для TVI: 1080p@12к/с, 1080p Lite@25к/с, 720p@12к/с, 720pLite@25к/с;  для AHD: 720p@25к/с; для аналоговых камер: WD1@25к/с; для IP: 2 канала 4Мп@25к/с; Синхронное воспроизведение 16 каналов; 4 SATA для HDD до 6Тб каждый; 1 eSATA; 1 10M/ 100M/ 1000М Ethernet интерфейс; 1 серийный интерфейс RS-485 (полный дуплекс), 1 серийный интерфейс RS-485 (для клавиатуры), 1 серийный интерфейс RS-232; тревожные вход/ выход 16/4; 2 USB2.0; 1 USB3.0; -10°C...+55°C; питание 100~240В AC, 55Вт макс.</t>
  </si>
  <si>
    <t>TURBO HD-TVI РЕГИСТРАТОРЫ серии DS-73xxGHI-SH</t>
  </si>
  <si>
    <t>DS-7324HGHI-SH</t>
  </si>
  <si>
    <t>24 канала TVI 720P REAL TIME и 4 аудио, 8 каналов IP (до 2Мп) по умолчанию, максимально 32 канала IP, H.264. Вых.видео: 1 HDMI / VGA вывод: 1920 × 1080. Двусторонний аудиовыход: 1 RCA. Аудиовыход: 1RCA.  Формат аудиосжатия G.711u, 2хUSB2.0, видео битрейт: 32Кб/с — 6Мб/с, аудио битрейт: 64кб/с,  синхронное воспроизведение: до 24х каналов@1080р, 1 RJ45 10M/100M/1000M adaptive Ethernet interface, 1 RS-485, 1 RS-232, клавиатура. 4 SATA до 6Тб, 1 eSATA. 3xUSB2.0, 445×390×70мм, питание 100~240В AC, тревожные вход/выход 16/4, -10°~55°, 55Вт макс.</t>
  </si>
  <si>
    <t>DS-7332HGHI-SH</t>
  </si>
  <si>
    <t>32 канала TVI 720P REAL TIME и 4 аудио, 8 каналов IP (до 2Мп) по умолчанию, максимально 32 канала IP, H.264. Вых.видео: 1 HDMI / VGA вывод: 1920 × 1080. Двусторонний аудиовыход: 1 RCA. Аудиовыход: 1RCA.  Формат аудиосжатия G.711u, 2хUSB2.0, видео битрейт: 32Кб/с — 6Мб/с, аудио битрейт: 64кб/с,  синхронное воспроизведение: до 24х каналов@1080р, 1 RJ45 10M/100M/1000M adaptive Ethernet interface, 1 RS-485, 1 RS-232, клавиатура. 4 SATA до 6Тб, 1 eSATA. 3xUSB2.0, 445×390×70мм, питание 100~240В AC, тревожные вход/выход 16/4, -10°~55°, 65Вт макс.</t>
  </si>
  <si>
    <t>TURBO HD-TVI РЕГИСТРАТОРЫ серии DS-81xxQHI-F8/N</t>
  </si>
  <si>
    <t>DS-8116HQHI-F8/N</t>
  </si>
  <si>
    <t>16-ти канальный гибридный HD-TVI регистратор для  аналоговых/ HD-TVI и AHD камер, + 2 IP-камеры@4Мп;  Видеовход: 16 каналов, BNC (поддерживает подключение через коаксиальный кабель); Аудиовход.: 16 каналов RCA, двустороннее аудио: 1 канал RCA; Видеовыход: 1 VGA до 1080р; 1 HDMI до 4К, 1 CVBS; Аудиовыход; 2 канала RCA; видеосжатие H.264+/ H.264; аудиосжатие G.711u; Разрешение записи на канал для TVI: 1080p@12к/с, 1080p Lite@25к/с, 720p@12к/с, 720pLite@25к/с; для AHD: 720p@25к/с; для аналоговых камер: WD1@25к/с; для IP: 2 канала 4Мп@25к/с; Синхронное воспроизведение 16 каналов; 8 SATA для HDD до 6Тб каждый; 1 eSATA; 1 10M/ 100M/ 1000М Ethernet интерфейс; 1 серийный интерфейс RS-485 (полный дуплекс), 1 серийный интерфейс RS-485 (для клавиатуры), 1 серийный интерфейс RS-232; тревожные вход/ выход 16/4; 2 USB2.0; 1 USB3.0; -10°C...+55°C; питание 100~240В AC, 55Вт макс.</t>
  </si>
  <si>
    <t>TURBO HD-TVI РЕГИСТРАТОРЫ серии DS-81xxG/QHI-SH</t>
  </si>
  <si>
    <t>DS-8124HGHI-SH</t>
  </si>
  <si>
    <t>24 канала TVI 1080P REAL TIME и 16 аудио, 16 IP-каналов до 2Мп (до 32х каналов) по умолчанию, H.264. Вых.видео: 1 HDMI1 / VGA/HDMI2 вывод: 1920 × 1080,1280 × 1024, 1280 × 720, 1024 × 768. Аудиовход: 16 RCA.  Аудиовыход: 1RCA. Двустороннее аудио 1 канал RCA. Формат аудиосжатия G.711u, Разр. записи: 1080P, видео битрейт: 32Кб/с — 6Мб/с, аудио битрейт: 64кб/с,  синхронное воспроизведение: до 24х каналов@1080p. 2 RJ45 10M/100M/1000M adaptive Ethernet interface, 1 RS-485, RS-232, 8 SATA до 6Тб, 1eSATA,  3xUSB 2.0, 445×470×90мм, питание 100 ~ 240В AC, тревожные вход/выход 16/8, -10°~55°, 60Вт макс.</t>
  </si>
  <si>
    <t>DS-8132HGHI-SH</t>
  </si>
  <si>
    <t>32 канала TVI 1080P REAL TIME и 16 аудио, 16 IP-каналов до 2Мп (до 32х каналов) по умолчанию, H.264. Вых.видео: 1 HDMI1 / VGA/HDMI2 вывод: 1920 × 1080,1280 × 1024, 1280 × 720, 1024 × 768. Аудиовход: 16 RCA.  Аудиовыход: 1RCA. Двустороннее аудио. Формат аудиосжатия G.711u, Разр. записи: 1080P, видео битрейт: 32Кб/с — 6Мб/с, аудио битрейт: 64кб/с,  синхронное воспроизведение: до 32х каналов, 2 RJ45 10M/100M/1000M adaptive Ethernet interface, 1 RS-485, RS-232, 8 SATA до 6Тб, 1eSATA,  3xUSB 2.0, 445×470×90мм, питание 100 ~ 240В AC, тревожные вход/выход 16/8, -10°~55°</t>
  </si>
  <si>
    <t>DS-8116HQHI-SH</t>
  </si>
  <si>
    <t>16 каналов TVI 1080P REAL TIME и 16 аудио, 2 канала IP до 2Мп (до 18ти каналов) по умолчанию, H.264. Вых.видео: 1 HDMI / VGA вывод: 1920 × 1080,1280 × 1024, 1280 × 720, 1024 × 768. Аудиовход:16 RCA. Аудиовыход: 2RCA, Двустороннее аудио 1RCA.  Формат аудиосжатия G.711u, G.726, G.711a, G.722 Разр. записи: 1080P, видео битрейт: 32Кб/с — 10Мб/с, аудио битрейт: 64кб/с,  синхронное воспроизведение: до 16ти каналов, 2 RJ45 10M/100M /1000  adaptive Ethernet interface, 1 RS-485, 1 RS-232, 8 SATA до 6Тб, 1eSATA, 3xUSB 2.0, 445×470×90,  тревожные вход/выход 16/4, питание 100 ~ 240В DC, -10°~55°</t>
  </si>
  <si>
    <t>DS-1H18</t>
  </si>
  <si>
    <t>Пассивный одноканальный приёмопередатчик по витой паре. Устройство предназначено для преобразования ассиметричного композитного видеосигнала с волновым сопротивлением 75 ОМ в симметричный, для передачи его по кабелю "витая пара" на большие расстояния.
Защита от перенапряжения; Разъем BNC на корпусе / разъем для подключения витой пары под зажим; Видеовыход непосредственно с камеры; Передача цветного видеосигнала (HDTVI) по кабелю витой пары CAT5 и CAT6 до 200 м.</t>
  </si>
  <si>
    <t>IP ВИДЕОКАМЕРЫ</t>
  </si>
  <si>
    <t>модельный ряд 2015 года</t>
  </si>
  <si>
    <t>DS-2CD4224F-IS</t>
  </si>
  <si>
    <r>
      <rPr>
        <b/>
        <sz val="10"/>
        <rFont val="Arial cyr"/>
      </rPr>
      <t>DS-2CD4224F-IS - 2Мп</t>
    </r>
    <r>
      <rPr>
        <sz val="8"/>
        <rFont val="Arial"/>
        <family val="2"/>
        <charset val="204"/>
      </rPr>
      <t xml:space="preserve"> FullHD 1080P Уличная интеллектуальная IP-камера день/ночь с ИК-подсветкой (до 30м), АРД, 1/2.8 CMOS с механическим ИК-фильтром, 2,8-12мм, 0.02лк F1.2, 3D DNR, DWDR, HLC, функции видеоаналитики, видео H.264/MJPEG с разрешением 1920x1080 25к/с, поток 32кб/с-16Мб/с, тройной поток, запись на SD, тревожный вход/выход, аудио вход/выход, 1 RS-485, питание 12В /PoE,  IP66,  -30°C…+60°C. </t>
    </r>
    <r>
      <rPr>
        <b/>
        <sz val="10"/>
        <rFont val="Arial cyr"/>
      </rPr>
      <t>Профессиональное ПО TRASSIR в подарок.</t>
    </r>
  </si>
  <si>
    <t>DS-2CD4224F-IZS</t>
  </si>
  <si>
    <r>
      <rPr>
        <b/>
        <sz val="10"/>
        <rFont val="Arial cyr"/>
      </rPr>
      <t>DS-2CD4224F-IZS - 2Мп</t>
    </r>
    <r>
      <rPr>
        <sz val="8"/>
        <rFont val="Arial"/>
        <family val="2"/>
        <charset val="204"/>
      </rPr>
      <t xml:space="preserve"> FullHD 1080P Уличная интеллектуальная IP-камера день/ночь с ИК-подсветкой (до 30м), АРД, 1/2.8 CMOS с механическим ИК-фильтром, моторизованный варифокальный объектив 2,8-12мм, 0.02лк F1.2, 3D DNR, DWDR, HLC, функции видеоаналитики, видео H.264/MJPEG с разрешением 1920x1080 25к/с , поток 32кб/с-16Мб/с, тройной поток,  запись на SD, тревожный вход/выход, аудио вход/выход, 1 RS-485, питание 12В /PoE,  IP66,  -30°C…+60°C. </t>
    </r>
    <r>
      <rPr>
        <b/>
        <sz val="10"/>
        <rFont val="Arial cyr"/>
      </rPr>
      <t>Профессиональное ПО TRASSIR в подарок.</t>
    </r>
  </si>
  <si>
    <t>DS-2CD4232FWD-IS</t>
  </si>
  <si>
    <r>
      <rPr>
        <b/>
        <sz val="10"/>
        <rFont val="Arial cyr"/>
      </rPr>
      <t>DS-2CD4232FWD-IS - 3Мп</t>
    </r>
    <r>
      <rPr>
        <sz val="8"/>
        <rFont val="Arial"/>
        <family val="2"/>
        <charset val="204"/>
      </rPr>
      <t xml:space="preserve"> FullHD 1080P интеллектуальная уличная IP-камера день/ночь с ИК-подсветкой (до 30м), АРД, 1/3 CMOS с механическим ИК-фильтром, 2,8-12мм, 0.1лк F1.2, 120дБ WDR, 3D DNR, функции видеоаналитики, видео H.264/MJPEG с разрешением 2048х1536 20к/с, 1920x1080 25к/с , поток 32кб/с-16Мб/с, тройной поток,  запись на SD, тревожный вход/выход, аудио вход/выход, 1 RS-485, питание 12В /PoE,  IP66,  -30°C…+60°C. </t>
    </r>
    <r>
      <rPr>
        <b/>
        <sz val="10"/>
        <rFont val="Arial cyr"/>
      </rPr>
      <t>Профессиональное ПО TRASSIR в подарок.</t>
    </r>
  </si>
  <si>
    <t>DS-2CD4312FWD-IHS</t>
  </si>
  <si>
    <r>
      <rPr>
        <b/>
        <sz val="10"/>
        <rFont val="Arial cyr"/>
      </rPr>
      <t>DS-2CD4312FWD-IHS - 1.3Мп</t>
    </r>
    <r>
      <rPr>
        <sz val="8"/>
        <rFont val="Arial"/>
        <family val="2"/>
        <charset val="204"/>
      </rPr>
      <t xml:space="preserve">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1280х960 25к/с, поток 32кб/с-16Мб/с, ICR, 120дБ WDR, 3D DNR, функции видеоаналитики, тройной поток, запись на SD, 1 RS-485, 1 RS-232, 12В/PoE, IP66. </t>
    </r>
    <r>
      <rPr>
        <b/>
        <sz val="10"/>
        <rFont val="Arial cyr"/>
      </rPr>
      <t>Профессиональное ПО TRASSIR в подарок.</t>
    </r>
  </si>
  <si>
    <t>DS-2CD4332FWD-IHS</t>
  </si>
  <si>
    <r>
      <rPr>
        <b/>
        <sz val="10"/>
        <rFont val="Arial cyr"/>
      </rPr>
      <t>DS-2CD4332FWD-IHS - 3Мп</t>
    </r>
    <r>
      <rPr>
        <sz val="8"/>
        <rFont val="Arial"/>
        <family val="2"/>
        <charset val="204"/>
      </rPr>
      <t xml:space="preserve"> FullHD 1080P Купольная интеллектуальная вандалозащищенная IP-камера, уличная (от -40 до +60), день/ночь c ИК-подсветкой (до 30м), варифокальный объектив 2.8-12мм, 1/3 CMOS, видео H.264/MJPEG с разрешением до 2048х1536 20к/с, 1920х1080 25к/с, поток 32кб/с-16Мб/с, ICR, 120дБ WDR, 3D DNR,  функции видеоаналитики, тройной поток, двусторонний звук, запись на SD, 1 RS-485, 1 RS-232, 12В/PoE, IP66. </t>
    </r>
    <r>
      <rPr>
        <b/>
        <sz val="10"/>
        <rFont val="Arial cyr"/>
      </rPr>
      <t>Профессиональное ПО TRASSIR в подарок.</t>
    </r>
  </si>
  <si>
    <t>модельный ряд 2016 года</t>
  </si>
  <si>
    <t>2 мп камеры с технологией Lightfighter</t>
  </si>
  <si>
    <t>DS-2CD4025FWD-AP</t>
  </si>
  <si>
    <r>
      <rPr>
        <b/>
        <sz val="10"/>
        <rFont val="Arial cyr"/>
      </rPr>
      <t>DS-2CD4025FWD-AP - 2Мп</t>
    </r>
    <r>
      <rPr>
        <sz val="8"/>
        <rFont val="Arial"/>
        <family val="2"/>
        <charset val="204"/>
      </rPr>
      <t xml:space="preserve"> Smart IP-камера в стандартном корпусе
1/2.8’’ Progressive Scan CMOS; крепление объектива C/CS; механический ИК-фильтр; 0.005лк@F1.2; P-Iris; ABF; сжатие H.264/MJPEG/H.264+; тройной поток; 1920×1080@50к/с; WDR 140дБ,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10M/100M/1000М Ethernet; 1 RS-485; 1 RS-232; питание DC12В± 10%/AC24В± 10%/PoE(802.3af); 9Вт макс.; -40 °C...+60 °C; вес 0,83кг." </t>
    </r>
    <r>
      <rPr>
        <b/>
        <sz val="10"/>
        <rFont val="Arial cyr"/>
      </rPr>
      <t>Профессиональное ПО TRASSIR в подарок.</t>
    </r>
  </si>
  <si>
    <t>DS-2CD4125FWD-IZ</t>
  </si>
  <si>
    <r>
      <rPr>
        <b/>
        <sz val="10"/>
        <rFont val="Arial cyr"/>
      </rPr>
      <t>DS-2CD4125FWD-IZ - 2Мп</t>
    </r>
    <r>
      <rPr>
        <sz val="8"/>
        <rFont val="Arial"/>
        <family val="2"/>
        <charset val="204"/>
      </rPr>
      <t xml:space="preserve"> FullHD 1080P интеллектуальная купольная вандалозащищенная  IP-камера Lightfighter с механическим ИК-фильтром, c ИК-подсветкой (до 30м), варифокальный моторизированный объектив 2.8-12мм@F1.4, 0.005лк F1.2, 1/2.8 CMOS, видео H.264+/H.264/MJPEG с разрешением до 1920х1080 50к/с, поток 32кб/с-16Мб/с, BLC, HLC, ROI, 140дБ WDR, 3D DNR,  функции видеоаналитики, тройной поток, запись на microSD до 128Гб, тревожный вход/выход, аудио вход/выход, 1 RJ45 10M/100M/1000M Ethernet port, 1 RS-485, 12В/PoE, IK10, -40°C - 60°C. </t>
    </r>
    <r>
      <rPr>
        <b/>
        <sz val="10"/>
        <rFont val="Arial cyr"/>
      </rPr>
      <t>Профессиональное ПО TRASSIR в подарок.</t>
    </r>
  </si>
  <si>
    <t>DS-2CD4525FWD-IZH</t>
  </si>
  <si>
    <r>
      <rPr>
        <b/>
        <sz val="10"/>
        <rFont val="Arial cyr"/>
      </rPr>
      <t>DS-2CD4525FWD-IZH - 2Мп</t>
    </r>
    <r>
      <rPr>
        <sz val="8"/>
        <rFont val="Arial"/>
        <family val="2"/>
        <charset val="204"/>
      </rPr>
      <t xml:space="preserve"> FullHD 1080P интеллектуальная купольная уличная вандалозащищенная  IP-камера Lightfighter с механическим ИК-фильтром, c ИК-подсветкой до  40м (2.8~12мм)/ 50м (8~32мм), варифокальный моторизированный объектив 2.8-12мм@F1.4, угол обзора: 113-33.8°. 8-32мм @ F1.4, угол обзора: 31.2-10.2°, 0.005лк F1.2, 1/2.8 CMOS, видео H.264+/H.264/MJPEG с разрешением до 1920х1080 50к/с, поток 32кб/с-16Мб/с, BLC, HLC, ROI, 140дБ WDR, 3D DNR,  функции видеоаналитики, тройной поток, запись на microSD до 128Гб, тревожный вход/выход, аудио вход/выход, 1 RJ45 10M/100M Ethernet port, 1 RS-485 12В/ 24В/PoE, IK10,  -50°C – 60°C, IP66. </t>
    </r>
    <r>
      <rPr>
        <b/>
        <sz val="10"/>
        <rFont val="Arial cyr"/>
      </rPr>
      <t>Профессиональное ПО TRASSIR в подарок.</t>
    </r>
  </si>
  <si>
    <t>DS-2CD4525FWD-IZH
(8-32mm)</t>
  </si>
  <si>
    <r>
      <rPr>
        <b/>
        <sz val="10"/>
        <rFont val="Arial cyr"/>
      </rPr>
      <t>DS-2CD4525FWD-IZH (8-32mm) - 2Мп</t>
    </r>
    <r>
      <rPr>
        <sz val="8"/>
        <rFont val="Arial"/>
        <family val="2"/>
        <charset val="204"/>
      </rPr>
      <t xml:space="preserve"> уличная Smart IP-камера с ИК-подсветкой до 150м
1/2.8’’ Progressive Scan CMOS; моторизированный вариообъектив 8-32мм; угол обзора 31.2°- 10.2°; автофокус; DC drive; механический ИК-фильтр; 0.005лк@F1.2; сжатие H.264/MJPEG/H.264+; тройной поток; 1920×1080@50к/с; WDR 140дБ, 3D DNR, BLC, HLC, антитуман, ROI; Smart видеоаналитика; слот для microSD до 128Гб; аудиовход/выход 1/1; тревожные вход/выход 1/1; 1 RJ45 10M/100M/1000M Ethernet; 1 RS-485; питание AC24В/PoE(802.3at); 24Вт макс.; -50 °C...+60 °C; IP66; IK10; вес 6,2кг. </t>
    </r>
    <r>
      <rPr>
        <b/>
        <sz val="10"/>
        <rFont val="Arial cyr"/>
      </rPr>
      <t>Профессиональное ПО TRASSIR в подарок.</t>
    </r>
  </si>
  <si>
    <t>DS-2CD4625FWD-IZHS</t>
  </si>
  <si>
    <r>
      <rPr>
        <b/>
        <sz val="10"/>
        <rFont val="Arial cyr"/>
      </rPr>
      <t>DS-2CD4625FWD-IZHS - 2Мп</t>
    </r>
    <r>
      <rPr>
        <sz val="8"/>
        <rFont val="Arial"/>
        <family val="2"/>
        <charset val="204"/>
      </rPr>
      <t xml:space="preserve"> FullHD 1080P интеллектуальная уличная вандалозащищенная IP-камера Lightfighter с механическим ИК-фильтром, c ИК-подсветкой до 150м, варифокальный моторизированный объектив 8-32мм @ F1.4, угол обзора: 31.2-10.2°, 0.005лк F1.2, 1/2.8 CMOS, видео H.264+/H.264/MJPEG с разрешением до 1920х1080 50к/с, поток 32кб/с-16Мб/с, BLC, HLC, ROI, 140дБ WDR, 3D DNR,  функции видеоаналитики, тройной поток, запись на microSD до 128Гб, тревожный вход/выход, аудио вход/выход, 1 RJ45 10M/100M/1000M  Ethernet port, 1 RS-485 24В/PoE, IK10,  -50°C – 60°C, IP66. </t>
    </r>
    <r>
      <rPr>
        <b/>
        <sz val="10"/>
        <rFont val="Arial cyr"/>
      </rPr>
      <t>Профессиональное ПО TRASSIR в подарок.</t>
    </r>
  </si>
  <si>
    <t>DS-2CD4A25FWD-IZHS (2,8-12 mm)</t>
  </si>
  <si>
    <r>
      <rPr>
        <b/>
        <sz val="10"/>
        <rFont val="Arial cyr"/>
      </rPr>
      <t>DS-2CD4A25FWD-IZHS (2,8-12 mm) - 2Мп</t>
    </r>
    <r>
      <rPr>
        <sz val="8"/>
        <rFont val="Arial"/>
        <family val="2"/>
        <charset val="204"/>
      </rPr>
      <t xml:space="preserve"> FullHD 1080P интеллектуальная уличная IP-камера с механическим ИК-фильтром, c ИК-подсветкой до 100м Lightfighter, варифокальный моторизированный объектив 2.8-12мм@ F1.4, угол обзора: 113-33.8°, 8-32мм@ F1.4, угол обзора: 31.2-10.2°, 0.005лк F1.2, 1/2.8 CMOS, видео H.264+/H.264/MJPEG с разрешением до 1920х1080 50к/с, поток 32кб/с-16Мб/с, BLC, HLC, ROI, 140дБ WDR, 3D DNR,  функции видеоаналитики, тройной поток, запись на microSD до 128Гб, тревожный вход/выход, аудио вход/выход, 1 RJ45 10M/100M/1000M  Ethernet port, 12В/PoE, -50°C – 60°C, IP67. Профессиональное ПО TRASSIR в подарок. </t>
    </r>
    <r>
      <rPr>
        <b/>
        <sz val="10"/>
        <rFont val="Arial cyr"/>
      </rPr>
      <t>Профессиональное ПО TRASSIR в подарок.</t>
    </r>
  </si>
  <si>
    <t>DS-2CD4A25FWD-IZHS  (8-32 mm)</t>
  </si>
  <si>
    <t>2 мп камеры с технологией Darktfighter</t>
  </si>
  <si>
    <t>DS-2CD4026FWD-AP</t>
  </si>
  <si>
    <r>
      <rPr>
        <b/>
        <sz val="10"/>
        <rFont val="Arial cyr"/>
      </rPr>
      <t>DS-2CD4026FWD-AP - 2Мп</t>
    </r>
    <r>
      <rPr>
        <sz val="8"/>
        <rFont val="Arial"/>
        <family val="2"/>
        <charset val="204"/>
      </rPr>
      <t xml:space="preserve"> Smart IP-камера в стандартном корпусе
1/1.8’’ Progressive Scan CMOS; крепление объектива C/CS; P-Iris; ABF; механический ИК-фильтр; 0.002лк@F1.2; сжатие H.264/MJPEG/H.264+; тройной поток;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 Ethernet; 1 RS-485; 1 RS-232; питание DC12В± 10%/AC24В± 10%/PoE(802.3af); 9Вт макс.; -40 °C...+60 °C; вес 0,83кг. </t>
    </r>
    <r>
      <rPr>
        <b/>
        <sz val="10"/>
        <rFont val="Arial cyr"/>
      </rPr>
      <t>Профессиональное ПО TRASSIR в подарок.</t>
    </r>
  </si>
  <si>
    <t>DS-2CD4126FWD-IZ</t>
  </si>
  <si>
    <r>
      <rPr>
        <b/>
        <sz val="10"/>
        <rFont val="Arial cyr"/>
      </rPr>
      <t>DS-2CD4126FWD-IZ - 2Мп</t>
    </r>
    <r>
      <rPr>
        <sz val="8"/>
        <rFont val="Arial"/>
        <family val="2"/>
        <charset val="204"/>
      </rPr>
      <t xml:space="preserve"> FullHD 1080P Интеллектуальная купольная вандалозащищенная  IP-камера Darkfighter с механическим ИК-фильтром, c ИК-подсветкой до 30м, варифокальный моторизированный объектив 2.8-12мм@F1.4, угол обзора: 92°~32°, 0.002лк F1.2, 1/1.8 CMOS, видео H.264+/H.264/MPEG4/MJPEG с разрешением до 1920х1080 50к/с, поток 32кб/с-16Мб/с, BLC, HLC, ROI, EIS, 120дБ WDR, 3D DNR,  функции видеоаналитики, тройной поток, запись на microSD до 128Гб, тревожный вход/выход, аудио вход/выход,  1 RJ45 10M/100M/1000M Ethernet port, 1 RS-485, 12В/PoE, IK10, -40°C +60°C. </t>
    </r>
    <r>
      <rPr>
        <b/>
        <sz val="10"/>
        <rFont val="Arial cyr"/>
      </rPr>
      <t>Профессиональное ПО TRASSIR в подарок.</t>
    </r>
  </si>
  <si>
    <t>DS-2CD4526FWD-IZH</t>
  </si>
  <si>
    <r>
      <rPr>
        <b/>
        <sz val="10"/>
        <rFont val="Arial cyr"/>
      </rPr>
      <t>DS-2CD4526FWD-IZH - 2Мп</t>
    </r>
    <r>
      <rPr>
        <sz val="8"/>
        <rFont val="Arial"/>
        <family val="2"/>
        <charset val="204"/>
      </rPr>
      <t xml:space="preserve"> FullHD 1080P Интеллектуальная купольная уличная вандалозащищенная  IP-камера Darkfighter с механическим ИК-фильтром, c ИК-подсветкой до 40м, варифокальный моторизированный объектив 2.8-12мм@F1.4, угол обзора: 92-32°. 0.002лк F1.2, 1/1.8 CMOS, видео H.264+/H.264/MJPEG с разрешением до 1920х1080 50к/с, поток 32кб/с-16Мб/с, BLC, EIS, ROI, 120дБ WDR, 3D DNR,  функции видеоаналитики, тройной поток, запись на microSD до 128Гб, тревожный вход/выход, аудио вход/выход, 1 RJ45 10M/100M Ethernet port, 1 RS-485 12В/ 24В/PoE, IK10, -50°C – 60°C, IP66. </t>
    </r>
    <r>
      <rPr>
        <b/>
        <sz val="10"/>
        <rFont val="Arial cyr"/>
      </rPr>
      <t>Профессиональное ПО TRASSIR в подарок.</t>
    </r>
  </si>
  <si>
    <t>DS-2CD4A26FWD-IZHS</t>
  </si>
  <si>
    <r>
      <rPr>
        <b/>
        <sz val="10"/>
        <rFont val="Arial cyr"/>
      </rPr>
      <t>DS-2CD4A26FWD-IZHS - 2Мп</t>
    </r>
    <r>
      <rPr>
        <sz val="8"/>
        <rFont val="Arial"/>
        <family val="2"/>
        <charset val="204"/>
      </rPr>
      <t xml:space="preserve"> FullHD 1080P Интеллектуальная уличная IP-камера с механическим ИК-фильтром, c ИК-подсветкой до 50м Darkfighter, варифокальный моторизированный объектив 2.8-12мм@ F1.4, угол обзора: 92-32°, 0.002лк F1.2, 1/1.8 CMOS, видео H.264+/H.264/MPEG4/MJPEG с разрешением до 1920х1080 50к/с, поток 32кб/с-16Мб/с, BLC, ROI, 120дБ WDR, 3D DNR,  функции видеоаналитики, тройной поток, запись на microSD до 128Гб, тревожный вход/выход, аудио вход/выход, 1 RJ45 10M/100M Ethernet port, 12В/PoE, -50 °C – 60 °C,IP67. </t>
    </r>
    <r>
      <rPr>
        <b/>
        <sz val="10"/>
        <rFont val="Arial cyr"/>
      </rPr>
      <t>Профессиональное ПО TRASSIR в подарок.</t>
    </r>
  </si>
  <si>
    <t>DS-2CD4A26FWD-IZHS (8-32 mm)</t>
  </si>
  <si>
    <r>
      <rPr>
        <b/>
        <sz val="10"/>
        <rFont val="Arial cyr"/>
      </rPr>
      <t>DS-2CD4A26FWD-IZHS (8-32 mm) - 2Мп</t>
    </r>
    <r>
      <rPr>
        <sz val="8"/>
        <rFont val="Arial"/>
        <family val="2"/>
        <charset val="204"/>
      </rPr>
      <t xml:space="preserve"> уличная цилиндрическая Smart IP-камера с ИК-подсветкой до 100м
1/1.8’’ Progressive Scan CMOS; моторизированный вариообъектив 8-32мм; угол обзора 42.2°- 13.5°; автофокус; DC drive; механический ИК-фильтр; 0.002лк@F1.2; сжатие H.264/MPEG4/MJPEG/H.264+; тройной поток; 1920×1080@50к/с; WDR 120дБ, 3D DNR, BLC, HLC, антитуман, ROI; Smart видеоаналитика; слот для microSD до 128Гб; аудиовход/выход 1/1; тревожные вход/выход 1/1; 1Vp-p композитный выход (75 Ом/BNC); 1 RJ45 10M/100M Ethernet; питание DC12В± 10%/PoE(802.3at); 20.7Вт макс.; -50 °C...+60 °C; IP67; вес 2кг. </t>
    </r>
    <r>
      <rPr>
        <b/>
        <sz val="10"/>
        <rFont val="Arial cyr"/>
      </rPr>
      <t>Профессиональное ПО TRASSIR в подарок.</t>
    </r>
  </si>
  <si>
    <t>DS-2CD4026FWD/E-HIR5</t>
  </si>
  <si>
    <r>
      <rPr>
        <b/>
        <sz val="10"/>
        <rFont val="Arial cyr"/>
      </rPr>
      <t>DS-2CD4026FWD/E-HIR5 - 2Мп</t>
    </r>
    <r>
      <rPr>
        <sz val="8"/>
        <rFont val="Arial"/>
        <family val="2"/>
        <charset val="204"/>
      </rPr>
      <t xml:space="preserve"> FullHD 1080P Интеллектуальная уличная IP-камера с механическим ИК-фильтром, c ИК-подсветкой до 50м (IR5),  Darkfighter, варифокальный объектив 3.8-16мм (IR5), , 1/1.8 CMOS, видео H.264+/H.264/MPEG4/MJPEG с разрешением до 1920х1080 50к/с, поток 32кб/с-16Мб/с, BLC, ABF, EIS, ROI (до 4х зон), 120дБ WDR, 3D DNR,  функции видеоаналитики, готовый уличный комплект для распознования номеров, тройной поток, запись на microSD до 128Гб, тревожный вход/выход, аудио вход/выход,  встроенный микрофон, 1 RJ45 10M/100M Ethernet port, 1 RS-485, 1RS-232,/24В/PoE, -50 °C – 60 °C, IP67. </t>
    </r>
    <r>
      <rPr>
        <b/>
        <sz val="10"/>
        <rFont val="Arial cyr"/>
      </rPr>
      <t>Профессиональное ПО TRASSIR в подарок.</t>
    </r>
  </si>
  <si>
    <t xml:space="preserve">DS-2CD4026FWD/E-HIRA </t>
  </si>
  <si>
    <r>
      <rPr>
        <b/>
        <sz val="10"/>
        <rFont val="Arial cyr"/>
      </rPr>
      <t>DS-2CD4026FWD/E-HIRA  - 2Мп</t>
    </r>
    <r>
      <rPr>
        <sz val="8"/>
        <rFont val="Arial"/>
        <family val="2"/>
        <charset val="204"/>
      </rPr>
      <t xml:space="preserve"> FullHD 1080P Интеллектуальная уличная IP-камера с механическим ИК-фильтром, c ИК-подсветкой до 120м (IRA), Darkfighter, варифокальный объектив 11-40мм (IRA), 1/1.8 CMOS, видео H.264+/H.264/MPEG4/MJPEG с разрешением до 1920х1080 50к/с, поток 32кб/с-16Мб/с, BLC, ABF, EIS, ROI (до 4х зон), 120дБ WDR, 3D DNR,  функции видеоаналитики, готовый уличный комплект для распознования номеров тройной поток, запись на microSD до 128Гб, тревожный вход/выход, аудио вход/выход,  встроенный микрофон, 1 RJ45 10M/100M Ethernet port, 1 RS-485, 1RS-232,/24В/PoE, -50°C – 60°C, IP67. </t>
    </r>
    <r>
      <rPr>
        <b/>
        <sz val="10"/>
        <rFont val="Arial cyr"/>
      </rPr>
      <t>Профессиональное ПО TRASSIR в подарок.</t>
    </r>
  </si>
  <si>
    <t>DS-2CD4A24FWD-IZHS (4,7-94 mm)</t>
  </si>
  <si>
    <r>
      <rPr>
        <b/>
        <sz val="10"/>
        <rFont val="Arial cyr"/>
      </rPr>
      <t>DS-2CD4A24FWD-IZHS (4,7-94 mm) - 2Мп</t>
    </r>
    <r>
      <rPr>
        <sz val="8"/>
        <rFont val="Arial"/>
        <family val="2"/>
        <charset val="204"/>
      </rPr>
      <t xml:space="preserve"> FullHD 1080P Интеллектуальная уличная IP-камера с механическим ИК-фильтром, c ИК-подсветкой до 100м, объектив-трансфокатор 4.7-94мм @ F1.4, угол обзора: 31.2-10.2°, 0.005лк F1.2, 1/2.8 CMOS, видео H.264+/H.264/MJPEG/MPEG4 с разрешением до 1920х1080 50к/с, поток 32кб/с-16Мб/с, BLC, EIS, HLC, ROI, 120дБ WDR, 3D DNR,  функции видеоаналитики, тройной поток, запись на microSD до 128Гб, тревожный вход/выход, аудио вход/выход, 1 RJ45 10M/100M/1000M  Ethernet port, 12В/PoE,-50 °C – 60 °C, IP67. </t>
    </r>
    <r>
      <rPr>
        <b/>
        <sz val="10"/>
        <rFont val="Arial cyr"/>
      </rPr>
      <t>Профессиональное ПО TRASSIR в подарок.</t>
    </r>
  </si>
  <si>
    <t>3 мп камеры со скоростью записи 45 к/с</t>
  </si>
  <si>
    <t>DS-2CD4035FWD-AP</t>
  </si>
  <si>
    <r>
      <rPr>
        <b/>
        <sz val="10"/>
        <rFont val="Arial cyr"/>
      </rPr>
      <t>DS-2CD4035FWD-AP - 3Мп</t>
    </r>
    <r>
      <rPr>
        <sz val="8"/>
        <rFont val="Arial"/>
        <family val="2"/>
        <charset val="204"/>
      </rPr>
      <t xml:space="preserve"> Smart IP-камера в стандартном корпусе
1/2.8’’ Progressive Scan CMOS; крепление объектива C/CS; P-Iris; ABF; механический ИК-фильтр; 0.005лк@F1.2; сжатие H.264/MJPEG/H.264+; тройной поток; 2048×1536@45к/с, 1920×1080@50к/с; WDR 120дБ,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 </t>
    </r>
    <r>
      <rPr>
        <b/>
        <sz val="10"/>
        <rFont val="Arial cyr"/>
      </rPr>
      <t>Профессиональное ПО TRASSIR в подарок.</t>
    </r>
  </si>
  <si>
    <t>DS-2CD4135FWD-IZ</t>
  </si>
  <si>
    <r>
      <rPr>
        <b/>
        <sz val="10"/>
        <rFont val="Arial cyr"/>
      </rPr>
      <t>DS-2CD4135FWD-IZ - 3Мп</t>
    </r>
    <r>
      <rPr>
        <sz val="8"/>
        <rFont val="Arial"/>
        <family val="2"/>
        <charset val="204"/>
      </rPr>
      <t xml:space="preserve"> Интеллектуальная купольная вандалозащищенная  IP-камера с механическим ИК-фильтром, c ИК-подсветкой до 30м, варифокальный моторизированный объектив 2.8-12мм@F1.4, угол обзора: , 94.5°~30.5°, 0.005лк F1.2, 1/2.8 CMOS, видео H.264+/H.264/MJPEG с разрешением до 2048х1536 45к/с, 1920х1080 50к/с, поток 32кб/с-16Мб/с, BLC, HLC, ROI, 120дБ WDR, 3D DNR,  функции видеоаналитики, тройной поток, запись на microSD до 128Гб, тревожный вход/выход, аудио вход/выход,1 RJ45 10M/100M/1000M Ethernet port, 1 RS-485, 12В/PoE, IK10, -40°C +60°C. </t>
    </r>
    <r>
      <rPr>
        <b/>
        <sz val="10"/>
        <rFont val="Arial cyr"/>
      </rPr>
      <t>Профессиональное ПО TRASSIR в подарок.</t>
    </r>
  </si>
  <si>
    <t>DS-2CD4535FWD-IZH (2.8-12 mm)</t>
  </si>
  <si>
    <r>
      <rPr>
        <b/>
        <sz val="10"/>
        <rFont val="Arial cyr"/>
      </rPr>
      <t xml:space="preserve">DS-2CD4535FWD-IZH (2.8-12 mm) - 3Мп, </t>
    </r>
    <r>
      <rPr>
        <sz val="8"/>
        <rFont val="Arial"/>
        <family val="2"/>
        <charset val="204"/>
      </rPr>
      <t xml:space="preserve">1/2.8’’ Progressive Scan CMOS; моторизированный вариообъектив 2.8-12мм; угол обзора 92°- 32°;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 </t>
    </r>
    <r>
      <rPr>
        <b/>
        <sz val="10"/>
        <rFont val="Arial cyr"/>
      </rPr>
      <t>Профессиональное ПО TRASSIR в подарок.</t>
    </r>
  </si>
  <si>
    <t>DS-2CD4535FWD-IZH (8-32 mm)</t>
  </si>
  <si>
    <r>
      <rPr>
        <b/>
        <sz val="10"/>
        <rFont val="Arial cyr"/>
      </rPr>
      <t>DS-2CD4535FWD-IZH (8-32 mm) - 3Мп</t>
    </r>
    <r>
      <rPr>
        <sz val="8"/>
        <rFont val="Arial"/>
        <family val="2"/>
        <charset val="204"/>
      </rPr>
      <t xml:space="preserve">, 1/2.8’’ Progressive Scan CMOS; моторизированный вариообъектив 8-32мм; угол обзора 92°- 32°; автофокус; DC drive; механический ИК-фильтр; 0.005лк@F1.2; сжатие H.264/MJPEG/H.264+; тройной поток; 2048×1536@45к/с, 1920×1080@50к/с; WDR 120дБ, 3D DNR, BLC, HLC, антитуман, ROI; Smart видеоаналитика; слот для microSD до 128Гб; аудиовход/выход 1/1; тревожные вход/выход 1/1; 1Vp-p композитный выход (75 Ом/BNC); 1 RJ45 10M/100M/1000M Ethernet; RS-485; питание DC12В/AC24В/PoE(802.3at); 17Вт макс.; -50 °C...+60 °C; IP66; IK10; вес 2,1кг. </t>
    </r>
    <r>
      <rPr>
        <b/>
        <sz val="10"/>
        <rFont val="Arial cyr"/>
      </rPr>
      <t>Профессиональное ПО TRASSIR в подарок.</t>
    </r>
  </si>
  <si>
    <t>DS-2CD4635FWD-IZHS</t>
  </si>
  <si>
    <r>
      <rPr>
        <b/>
        <sz val="10"/>
        <rFont val="Arial cyr"/>
      </rPr>
      <t>DS-2CD4635FWD-IZHS - 3Мп</t>
    </r>
    <r>
      <rPr>
        <sz val="8"/>
        <rFont val="Arial"/>
        <family val="2"/>
        <charset val="204"/>
      </rPr>
      <t xml:space="preserve"> интеллектуальная уличная вандалозащищенная IP-камера с механическим ИК-фильтром, c ИК-подсветкой до 150м, варифокальный моторизированный объектив 8-32мм @ F1.4, угол обзора: 31.2-10.2°, 0.005лк F1.2, 1/2.8 CMOS, видео H.264+/H.264/MJPEG с разрешением до 2048х1536 45к/с, 1920х1080 50к/с, поток 32кб/с-16Мб/с, BLC, HLC, ROI, 120дБ WDR, 3D DNR,  функции видеоаналитики, тройной поток, запись на microSD до 128Гб, тревожный вход/выход, аудио вход/выход, 1 RJ45 10M/100M/1000M  Ethernet port, 1 RS-485 24В/PoE, IK10,  -50 °C – 60 °C,IP66. </t>
    </r>
    <r>
      <rPr>
        <b/>
        <sz val="10"/>
        <rFont val="Arial cyr"/>
      </rPr>
      <t>Профессиональное ПО TRASSIR в подарок.</t>
    </r>
  </si>
  <si>
    <t>DS-2CD4A35FWD-IZHS (2,8-12 mm)</t>
  </si>
  <si>
    <t>3Мп  интеллектуальная уличная IP-камера с механическим ИК-фильтром, c ИК-подсветкой  50м (2.8~12мм)/ 100м (8~32мм) варифокальный моторизированный объектив 2.8-12мм/ 8-32мм@ F1.4, 0.005лк F1.2, 1/2.8 CMOS, видео H.264+/H.264/MJPEG с разрешением до 2048x1536 45к/с, 1920х1080 50к/с, поток 32кб/с-16Мб/с, BLC, ROI, 120дБ WDR, 3D DNR,  функции видеоаналитики, тройной поток, запись на microSD до 128Гб, тревожный вход/выход, аудио вход/выход, 1 RJ45 10M/100M/1000M  Ethernet port, 12В/PoE, -50 °C – 60 °C, IP67. Профессиональное ПО TRASSIR в подарок.</t>
  </si>
  <si>
    <t>DS-2CD4A35FWD-IZHS (8-32 mm)</t>
  </si>
  <si>
    <t xml:space="preserve">6 мп камеры </t>
  </si>
  <si>
    <t>DS-2CD4065F-AP</t>
  </si>
  <si>
    <r>
      <rPr>
        <b/>
        <sz val="10"/>
        <rFont val="Arial cyr"/>
      </rPr>
      <t>DS-2CD4065F-AP - 6Мп</t>
    </r>
    <r>
      <rPr>
        <sz val="8"/>
        <rFont val="Arial"/>
        <family val="2"/>
        <charset val="204"/>
      </rPr>
      <t xml:space="preserve">, 1/1.8’’ Progressive Scan CMOS; крепление объектива C/CS; P-Iris; ABF; механический ИК-фильтр; 0.01лк@F1.2; сжатие H.264/MJPEG/H.264+; тройной поток; 3072×2048@20к/с, 3072×1728@25к/с;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 </t>
    </r>
    <r>
      <rPr>
        <b/>
        <sz val="10"/>
        <rFont val="Arial cyr"/>
      </rPr>
      <t>Профессиональное ПО TRASSIR в подарок.</t>
    </r>
  </si>
  <si>
    <t>DS-2CD4A65F-IZHS</t>
  </si>
  <si>
    <t>6Мп  интеллектуальная IP-камера с механическим ИК-фильтром, c ИК-подсветкой до 50м, варифокальный моторизированный объектив 2.8-12мм@F1.4, угол обзора: , 94.5°~30.5°, 0.01лк F1.2, 1/1.8 CMOS, видео H.264+/H.264/MJPEG с разрешением до 3072x2048 24к/с, 3072x1728, 2560х2048, 2560x1920 25к/с, поток 32кб/с-16Мб/с, BLC, ROI, DWDR, 3D DNR,  функции видеоаналитики, тройной поток, запись на microSD до 128Гб, тревожный вход/выход, аудио вход/выход, 1 RJ45 10M/100M/1000M Ethernet port, 12В/PoE, -50С +60С, IP67. Профессиональное ПО TRASSIR в подарок.</t>
  </si>
  <si>
    <t>DS-2CD4165F-IZ</t>
  </si>
  <si>
    <t>6Мп Интеллектуальная купольная вандалозащищенная  IP-камера с механическим ИК-фильтром, c ИК-подсветкой до 30м, варифокальный моторизированный объектив 2.8-12мм@F1.4, угол обзора: , 94.5°~30.5°, 0.01лк F1.2, 1/1.8 CMOS, видео H.264+/H.264/MJPEG с разрешением до 3072x2048 24к/с, 3072x1728, 2560х2048, 2560x1920 25к/с, поток 32кб/с-16Мб/с, BLC, HLC, ROI, DWDR, 3D DNR,  функции видеоаналитики, тройной поток, запись на microSD до 128Гб, тревожный вход/выход, аудио вход/выход,  1 RJ45 10M/100M/1000M Ethernet port, 1 RS-485, 12В/PoE, IK10, -40С +60С. Профессиональное ПО TRASSIR в подарок.</t>
  </si>
  <si>
    <t>DS-2CD4565F-IZH</t>
  </si>
  <si>
    <t>6Мп интеллектуальная купольная вандалозащищенная  IP-камера с механическим ИК-фильтром, c ИК-подсветкой до 40м, варифокальный моторизированный объектив 2.8-12мм@F1.4, угол обзора: , 94.5°~30.5°, 0.01лк F1.2, 1/1.8 CMOS, видео H.264+/H.264/MJPEG с разрешением до 3072x2048 24к/с, 3072x1728, 2560х2048, 2560x1920 25к/с, поток 32кб/с-16Мб/с, BLC, ROI, DWDR, 3D DNR,  функции видеоаналитики, тройной поток, запись на microSD до 128Гб, тревожный вход/выход, аудио вход/выход, 1 RJ45 10M/100M/1000M Ethernet port, 1 RS-485, 12В/24В/PoE, IK10, -50 °C – 60 °C, IP66. Профессиональное ПО TRASSIR в подарок.</t>
  </si>
  <si>
    <t>DS-2CD4665F-IZHS</t>
  </si>
  <si>
    <t>6Мп интеллектуальная вандалозащищенная  IP-камера с механическим ИК-фильтром, c ИК-подсветкой до 70м, варифокальный моторизированный объектив 2.8-12мм@F1.4, угол обзора: , 94.5°~30.5°, 0.01лк F1.2, 1/1.8 CMOS, видео H.264+/H.264/MJPEG с разрешением до 3072x2048 24к/с, 3072x1728, 2560х2048, 2560x1920 25к/с, поток 32кб/с-16Мб/с, BLC, ROI, DWDR, 3D DNR,  функции видеоаналитики, тройной поток, запись на microSD до 128Гб, тревожный вход/выход, аудио вход/выход, 1 RJ45 10M/100M/1000M Ethernet port, 1 RS-485, 24В/PoE, IK10, -50С +60С, IP66. Профессиональное ПО TRASSIR в подарок.</t>
  </si>
  <si>
    <t xml:space="preserve">4К камеры </t>
  </si>
  <si>
    <t>DS-2CD4085F-AP</t>
  </si>
  <si>
    <r>
      <rPr>
        <b/>
        <sz val="10"/>
        <rFont val="Arial cyr"/>
      </rPr>
      <t>DS-2CD4085F-AP - 8Мп</t>
    </r>
    <r>
      <rPr>
        <sz val="8"/>
        <rFont val="Arial"/>
        <family val="2"/>
        <charset val="204"/>
      </rPr>
      <t xml:space="preserve">, 1/1.7’’ Progressive Scan CMOS; крепление объектива C/CS; P-Iris; ABF; механический ИК-фильтр; 0.009лк@F1.2; сжатие H.264/MJPEG/H.264+; тройной поток;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 </t>
    </r>
    <r>
      <rPr>
        <b/>
        <sz val="10"/>
        <rFont val="Arial cyr"/>
      </rPr>
      <t>Профессиональное ПО TRASSIR в подарок.</t>
    </r>
  </si>
  <si>
    <t>DS-2CD40C5F-AP</t>
  </si>
  <si>
    <r>
      <rPr>
        <b/>
        <sz val="10"/>
        <rFont val="Arial cyr"/>
      </rPr>
      <t xml:space="preserve">DS-2CD40C5F-AP - 12Мп, </t>
    </r>
    <r>
      <rPr>
        <sz val="8"/>
        <rFont val="Arial"/>
        <family val="2"/>
        <charset val="204"/>
      </rPr>
      <t xml:space="preserve">1/1.7’’ Progressive Scan CMOS; крепление объектива C/CS; P-Iris; ABF; механический ИК-фильтр; 0.01лк@F1.2; сжатие H.264/MJPEG/H.264+; тройной поток; 4000×3000@15к/с, 4096×2160@22к/с, 3840×2160@25к/с; DWDR, 3D DNR, BLC, HLC, антитуман, ROI; Smart видеоаналитика; слот для microSD до 128Гб; встроенный микрофон, аудиовход/выход 1/1; тревожные вход/выход 1/1; 1Vp-p композитный выход (75 Ом/BNC); 1 RJ45 10M/100M/1000M Ethernet; 1 RS-485; 1 RS-232; питание DC12В± 10%/AC24В± 10%/PoE(802.3af); 9Вт макс.; -40 °C...+60 °C; вес 0,83кг. </t>
    </r>
    <r>
      <rPr>
        <b/>
        <sz val="10"/>
        <rFont val="Arial cyr"/>
      </rPr>
      <t>Профессиональное ПО TRASSIR в подарок.</t>
    </r>
  </si>
  <si>
    <t>DS-2CD4185F-IZ</t>
  </si>
  <si>
    <t>4K Интеллектуальная купольная вандалозащищенная  IP-камера с механическим ИК-фильтром, c ИК-подсветкой до 30м, варифокальный моторизированный объектив 2.8-12мм@F1.4, угол обзора: , 96.0°~32.6°, 0.009лк F1.2, 1/1.7 CMOS, видео H.264+/H.264/MJPEG с разрешением до 4096x2160 22к/с, 3840x2160 25к/с, поток 32кб/с-16Мб/с, BLC, HLC, ROI, DWDR, 3D DNR,  функции видеоаналитики, тройной поток, запись на microSD до 128Гб, тревожный вход/выход, аудио вход/выход, 1 RJ45 10M/100M/1000M Ethernet port, 1 RS-485, 12В/PoE, IK10, -40°C 60°C. Профессиональное ПО TRASSIR в подарок.</t>
  </si>
  <si>
    <t>DS-2CD41C5F-IZ</t>
  </si>
  <si>
    <t>4K Интеллектуальная купольная вандалозащищенная  IP-камера с механическим ИК-фильтром, c ИК-подсветкой до 30м, варифокальный моторизированный объектив 2.8-12мм@F1.4, угол обзора: , 93.6°~31.8°, 0.01лк F1.2, 1/1.7 CMOS, видео H.264+/H.264/MJPEG с разрешением до 4000x3000 15к/с, 4096x2160 22к/с, 3840x2160 25к/с, поток 32кб/с-16Мб/с, BLC, HLC, ROI, DWDR, 3D DNR,  функции видеоаналитики, тройной поток, запись на microSD до 128Гб, тревожный вход/выход, аудио вход/выход, 1 RJ45 10M/100M/1000M Ethernet port, 1 RS-485, 12В/PoE, IK10, -40°C +60°C. Профессиональное ПО TRASSIR в подарок.</t>
  </si>
  <si>
    <t>DS-2CD4A85F-IZHS</t>
  </si>
  <si>
    <t>4K Интеллектуальная IP-камера с механическим ИК-фильтром, c ИК-подсветкой до 50м, варифокальный моторизированный объектив 2.8-12мм@F1.4, угол обзора: , 96°~32.6°, 0.009лк F1.2, 1/1.7 CMOS, видео H.264+/H.264/MJPEG с разрешением до 4096x2160 22к/с, 3840x2160 25к/с, поток 32кб/с-16Мб/с, BLC, ROI, DWDR, 3D DNR,  функции видеоаналитики, тройной поток, запись на microSD до 128Гб, тревожный вход/выход, аудио вход/выход, 1 RJ45 10M/100M/1000M Ethernet port, 12В/PoE, -50°C +60°C, IP67. Профессиональное ПО TRASSIR в подарок.</t>
  </si>
  <si>
    <t>DS-2CD4AC5F-IZHS</t>
  </si>
  <si>
    <t>4K Интеллектуальная IP-камера с механическим ИК-фильтром, c ИК-подсветкой до 50м, варифокальный моторизированный объектив 2.8-12мм@F1.4, угол обзора: , 93.6°~31.8°, 0.01лк F1.2, 1/1.7 CMOS, видео H.264+/H.264/MJPEG с разрешением до  4000x3000 15к/с, 4096x2160 22к/с, 3840x2160 25к/с, поток 32кб/с-16Мб/с, BLC, ROI, DWDR, 3D DNR,  функции видеоаналитики, тройной поток, запись на microSD до 128Гб, тревожный вход/выход, аудио вход/выход, 1 RJ45 10M/100M/1000M Ethernet port, 12В/PoE, -50°C 60°C, IP67. Профессиональное ПО TRASSIR в подарок.</t>
  </si>
  <si>
    <t>DS-2CD4585F-IZH</t>
  </si>
  <si>
    <t>4К Интеллектуальная купольная вандалозащищенная  IP-камера с механическим ИК-фильтром, c ИК-подсветкой до 40м, варифокальный моторизированный объектив 2.8-12мм@F1.4, угол обзора: , 96°~32.6°, 0.009лк F1.2, 1/1.7 CMOS, видео H.264+/H.264/MJPEG с разрешением до 4096x2160 22к/с, 3840x2160 25к/с, поток 32кб/с-16Мб/с, BLC, ROI, DWDR, 3D DNR,  функции видеоаналитики, тройной поток, запись на microSD до 128Гб, тревожный вход/выход, аудио вход/выход, 1 RJ45 10M/100M/1000M Ethernet port, 1 RS-485, 12В/24В/PoE, IK10, -50°C 60°C, IP66. Профессиональное ПО TRASSIR в подарок.</t>
  </si>
  <si>
    <t>DS-2CD45C5F-IZH</t>
  </si>
  <si>
    <t>4К Интеллектуальная купольная вандалозащищенная  IP-камера с механическим ИК-фильтром, c ИК-подсветкой до 40м, варифокальный моторизированный объектив 2.8-12мм@F1.4, угол обзора: , 93.6°~31.8°, 0.01лк F1.2, 1/1.7 CMOS, видео H.264+/H.264/MJPEG с разрешением до 4000x3000 15к/с, 4096x2160 22к/с, 3840x2160 25к/с, поток 32кб/с-16Мб/с, BLC, ROI, DWDR, 3D DNR,  функции видеоаналитики, тройной поток, запись на microSD до 128Гб, тревожный вход/выход, аудио вход/выход, 1 RJ45 10M/100M/1000M Ethernet port, 1 RS-485, 12В/24В/PoE, IK10, -50°C +60°C, IP66. Профессиональное ПО TRASSIR в подарок.</t>
  </si>
  <si>
    <t>DS-2CD4685F-IZHS</t>
  </si>
  <si>
    <t>4К интеллектуальная  вандалозащищенная  IP-камера с механическим ИК-фильтром, c ИК-подсветкой до 70м, варифокальный моторизированный объектив 2.8-12мм@F1.4, угол обзора: , 96°~32.6°, 0.009лк F1.2, 1/1.7 CMOS, видео H.264+/H.264/MJPEG с разрешением до 4096x2160 22к/с, 3840x2160 25к/с, поток 32кб/с-16Мб/с, BLC, ROI, DWDR, 3D DNR,  функции видеоаналитики, тройной поток, запись на microSD до 128Гб, тревожный вход/выход, аудио вход/выход, 1 RJ45 10M/100M/1000M Ethernet port, 1 RS-485, 24В/PoE, IK10, -50С +60С, IP66. Профессиональное ПО TRASSIR в подарок.</t>
  </si>
  <si>
    <t>Fisheye</t>
  </si>
  <si>
    <t>DS-2CD6332FWD-IS</t>
  </si>
  <si>
    <t>3Мп мини fisheye IP-камера , фиксированный объектив 1.19мм @F2.8; угол обзора 360°, 1/3'' CMOS,  c ИК-подсветкой до 15м ,видео с разрешением: Режим высокой частоты кадров: 1 fish eye 25к/с (2048 × 1536) или 25к/с (1536 х 1536) или 4 PTZ 25 к/с (800 х 600)
Мультиканальный режим: 1 fish eye 20к/с (1536 х 1536) и 1 панорамная съемка 20к/с (1600 х 1200 0 и 3 PTZ 20к/с (800 х 600),  0.1лк @( F1.2, AGC вкл.), 0.28лк@( F2.0, AGC вкл.), 0лк с ИК; поток 32кб/с -16Мб/с, DualStream, тревожный вход, тревожный выход, 120дБ WDR, 3D DNR, питание 12В/PoE, Встроенный слот для SD/SDXC карты до 64 Гб, встроенные микрофон и динамик,  -30°C до +60°C . Профессиональное ПО TRASSIR в подарок.</t>
  </si>
  <si>
    <t>DS-2CD6332FWD-IVS</t>
  </si>
  <si>
    <t>3Мп мини fisheye IP-камера , фиксированный объектив 1.19мм @F2.8; угол обзора 360°, 1/3'' CMOS,  c ИК-подсветкой до 15м ,видео с разрешением: Режим высокой частоты кадров: 1 fish eye 25к/с (2048 × 1536) или 25к/с (1536 х 1536) или 4 PTZ 25 к/с (800 х 600)
Мультиканальный режим: 1 fish eye 20к/с (1536 х 1536) и 1 панорамная съемка 20к/с (1600 х 1200 0 и 3 PTZ 20к/с (800 х 600),  0.1лк @( F1.2, AGC вкл.), 0.28лк@( F2.0, AGC вкл.), 0лк с ИК; поток 32кб/с -16Мб/с, DualStream, тревожный вход, тревожный выход, 120дБ WDR, 3D DNR, питание 12В/PoE, Встроенный слот для SD/SDXC карты до 64 Гб, встроенные микрофон и динамик,  -40°C до +60°C IP66. Профессиональное ПО TRASSIR в подарок.</t>
  </si>
  <si>
    <t xml:space="preserve"> DS-2CD6362F-IS</t>
  </si>
  <si>
    <t>6Мп мини fisheye IP-камера , фиксированный объектив 1.19мм @F2.8; угол обзора 360°, 1/1.8'' CMOS, видео с разрешением: Режим высокой частоты кадров: 1 fish eye 25к/с (3072 x 2048) или 25к/с (2048 x 2048) или 4 PTZ 30 к/с (1024 х 768)
Мультиканальный режим: 1 fish eye 25к/с (1280 х 1280) и 1 панорамная съемка 12.5к/с (2048 х 1536) и 3 PTZ 12.5к/с (1024 х 768), 0.05лк @( F1.2, AGC вкл.), 0.3лк@(F2.8, AGC вкл.), 0лк с ИК; поток 32кб/с -16Мб/с, DualStream, тревожный вход, тревожный выход, DWDR, 3D DNR, питание 12В/PoE, Встроенный слот для SD/SDXC карты до 64 Гб, ИК до 15м, встроенные микрофон и динамик, -30°C  +60°C. Профессиональное ПО TRASSIR в подарок.</t>
  </si>
  <si>
    <t>DS-2CD6362F-IVS</t>
  </si>
  <si>
    <t>6Мп fisheye камера ; 1/ 1.8" Progressive Scan CMOS,  угол обзора 360°, , дальность действия ИК до 15м, 1.27мм @F2.8 ,видео с разрешением: Режим высокой частоты кадров: 1 fish eye 25к/с (3072 x 2048) или 25к/с (2048 x 2048) или 4 PTZ 30 к/с (1024 х 768)
Мультиканальный режим: 1 fish eye 25к/с (1280 х 1280) и 1 панорамная съемка 12.5к/с (2048 х 1536) и 3 PTZ 12.5к/с (1024 х 768), 0.3лк@( F2.8, AGC вкл.), 0лк с ИK; DWDR, 3D DNR, питание 12В/PoE, вандалозащита IK10, встроенные микрофон и динамик,  -30°C до +60°C, IP66. Профессиональное ПО TRASSIR в подарок.</t>
  </si>
  <si>
    <t xml:space="preserve"> DS-2CD63C2F-IS</t>
  </si>
  <si>
    <t>12Мп fisheye IP-камера , фиксированный объектив 1.98мм @F2.4, ИК подсветка до 15м, угол обзора 360°, 1/1.7'' CMOS, видео с разрешением: 1 fish eye 20к/с (4000 x 3072) или 25к/с (3072 x 3072, 2560х2560) или 4 PTZ 12 к/с (1600 х 1200)
1 fish eye 12к/с (2048 х 2048, 1280х1280) и 1 панорамная съемка 12к/с (720 х 720) и 3 PTZ 15к/с (1600 х 1200), 1 панорамная съемка 12к/с (3072 х 2304, 3072х1152) и  панорамная съемка 12к/с (704 х 576), 0.01лк @( F1.2, AGC вкл.), 0.04лк@(F2.4, AGC вкл.), 0лк с ИК; поток 32кб/с -16Мб/с, DualStream, тревожные вход/ выход, DWDR, 3D DNR, ROI до 4х зон на каждом потоке, питание 12В/PoE, Встроенный слот для microSD/SDHC/SDXC карты до 128Гб, встроенные микрофон и динамик, функции видеоаналитики: обнаружение пересечения линии и вторжения,  -10°C до +50°C . Профессиональное ПО TRASSIR в подарок.</t>
  </si>
  <si>
    <t>DS-2CD63C2F-IVS</t>
  </si>
  <si>
    <t>12Мп fisheye IP-камера, фиксированный объектив 1.98мм @F2.4; ИК подсветка до 15м, угол обзора 360°, 1/1.7'' CMOS, видео с разрешением: 1 fish eye 20к/с (4000 x 3072) или 25к/с (3072 x 3072, 2560х2560) или 4 PTZ 12 к/с (1600 х 1200)
1 fish eye 12к/с (2048 х 2048, 1280х1280) и 1 панорамная съемка 12к/с (720 х 720) и 3 PTZ 15к/с (1600 х 1200), 1 панорамная съемка 12к/с (3072 х 2304, 3072х1152) и  панорамная съемка 12к/с (704 х 576), 0.01лк @( F1.2, AGC вкл.), 0.04лк@(F2.4, AGC вкл.), 0лк с ИК; поток 32кб/с -16Мб/с, DualStream, тревожные вход/ выход, DWDR, 3D DNR, ROI до 4х зон на каждом потоке, питание 12В/PoE, Встроенный слот для microSD/SDHC/SDXC карты до 128Гб, встроенные микрофон и динамик, функции видеоаналитики: обнаружение пересечения линии и вторжения, -30°C до +60°C, IK10, IP66. Профессиональное ПО TRASSIR в подарок.</t>
  </si>
  <si>
    <t>КАМЕРЫ DS-2CD6XXX СЕРИИ</t>
  </si>
  <si>
    <t>iDS-2CD6412FWD/C</t>
  </si>
  <si>
    <t>1.3Мп IP-камера с функциями видеоаналитики и электронным ИК-фильтром, выносной объектив: 2.1мм@ F2.2, угол обзора: 115°, 2.8мм @F2.0, угол обзора: 92.5°, длина кабеля к объективу: 2м или 8м, 0.01лк F1.2, 1/3 CMOS, видео H.264/MPEG4/MJPEG с разрешением до 1280x960 25к/с, 1280x720 25к/с, поток 32кб/с-16Мб/с, BLC, HLC, EIS, ROI (4 зоны или динамический анализ), 120дБ WDR, EIS (на 1м канале), HLC, 3D DNR,  функции видеоаналитики,подсчет людей, тройной поток, запись на microSD до 64Гб, тревожный вход/выход, аудио вход/выход, 1 RJ45 10M/100M Ethernet port, 1 RS-232, 1 RS-485, 12В DC, -30 °C  +60 °C . Профессиональное ПО TRASSIR в подарок.</t>
  </si>
  <si>
    <t>iDS-2CD6124FWD-I/H</t>
  </si>
  <si>
    <t>2Мп FullHD 1080P Интеллектуальная уличная IP-камера с механическим ИК-фильтром, c ИК-подсветкой до 30м, варифокальный объектив 2.8-12мм @ F1.4, угол обзора: 113-33.8°, 0.01лк F1.2, 1/2.8 CMOS, видео H.264/MJPEG/MPEG4 с разрешением до 1920х1080 25к/с, поток 32кб/с-16Мб/с, BLC, EIS, HLC, ROI, 120дБ WDR, 3D DNR,  функции видеоаналитики, построение тепловых карт, тройной поток, запись на microSD до 64Гб, тревожный вход/выход, аудио вход/выход, 1 RJ45 10M/100M Ethernet port, 1 RS232, 1 RS-485, 12В/PoE, IK10,  -30 °C – 60 °C. Профессиональное ПО TRASSIR в подарок.</t>
  </si>
  <si>
    <t>КОДЕРЫ</t>
  </si>
  <si>
    <t>DS-6701HWI</t>
  </si>
  <si>
    <t>Видеосжатие H.264/MPEG4/MPEG2/MJPEG, видеовход: 1 канал (BNC), аудиосжатие: G.711u, аудиовход: 1 канал, 3.5мм (линейный 2.0 Vp-p, 1kΩ), двусторонний аудиовход: 1 канал, 3.5мм (линейный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microSD до 32Гб, 1 RJ45 10M / 100M Ethernet интерфейс, 1 полу-дуплекс RS-485, тревожные вход/выход 1/1, 12В DC, 80x90x39мм</t>
  </si>
  <si>
    <t>DS-6704HWI</t>
  </si>
  <si>
    <t>Видеосжатие H.264/MPEG4/MPEG2/MJPEG, видеовход: 4 канала (BNC), аудиосжатие: G.711u, аудиовход: 4 канала, 3.5мм (линейный 2.0 Vp-p, 1kΩ), двусторонний аудиовход: 1 канал, 3.5мм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microSD до 32Гб, 1 RJ45 10M / 100M Ethernet интерфейс, 1 полу-дуплекс RS-485, 1 RS-232, тревожные вход/выход 4/2, 12В DC, 114x128x48мм</t>
  </si>
  <si>
    <t>DS-6708HWI</t>
  </si>
  <si>
    <t>Видеосжатие H.264/MPEG4/MPEG2/MJPEG, видеовход: 8 каналов (BNC), аудиосжатие: G.711u, аудиовход: 8 каналов, 3.5мм (линейный 2.0 Vp-p, 1kΩ), двусторонний аудиовход: 1 канал, 3.5мм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1 RJ45 10M / 100M /1000M Ethernet интерфейс, 1 полу-дуплекс RS-485, 1 RS-232, тревожные вход/выход 8/4, 12В DC, 315x200x45мм</t>
  </si>
  <si>
    <t>DS-6716HWI</t>
  </si>
  <si>
    <t>Видеосжатие H.264/MPEG4/MPEG2/MJPEG, видеовход: 16 каналов (BNC), аудиосжатие: G.711u, аудиовход: 16 каналов, 3.5мм (линейный 2.0 Vp-p, 1kΩ), двусторонний аудиовход: 1 канал, 3.5мм (2.0 Vp-p, 1kΩ), аудиовыход 1 канал (3.5мм линейный, 600 Ω), Разрешение при зап. WD1/4CIF/ DCIF /2CIF/CIF/QCIF, 25к/с, видео битрейт 32 Кб/с ~ 3072 Кб/с, аудиобитрейт 64Кб/с, два потока (видео/ видео+аудио), хранение NAS, iSCSI, IPSAN до 4Тб, 1 RJ45 10M / 100M /1000M Ethernet интерфейс, 1 полу-дуплекс RS-485, 1 RS-232, тревожные вход/выход 16/4, 12В DC, 440x274x45мм</t>
  </si>
  <si>
    <t xml:space="preserve">СХД </t>
  </si>
  <si>
    <t>DS-A81016S</t>
  </si>
  <si>
    <t>Процессор: 64битный multi-core. Система: Windows, Linux, Solaris, HP-UX, AIX, MacOS, IPSAN:180 каналов (2Мб/с), CVR: 320 каналов (2Мб/с),16 HDD (SATA /1TB,2TB,3TB,4TB, поддержка горячего копирования, RAID-массив 0, 1,3,5,6,10,50,JBOD, горячая замена. Порт данных 6×1000M self-adaptive Ethernet interface, порт управления 1×100M self-adaptive Ethernet interface, SAS-порт 1 (6Гб/с), VGA выход, COM-интерфейс 2 (1 для терминала, и 1 для мобильной тревоги/UPS), USB-интерфейс, 440×132×480мм, до 20кг (без жестких дисков), макс. 460Вт, влажность при работе 20%-80%, при хранении 5%-90% (без резкого холода и конденсата)</t>
  </si>
  <si>
    <t>DS-A82024D</t>
  </si>
  <si>
    <t>Двойной контроллер процессор: 64битный multi-core. Память: 4Гб на контроллер (опц до 8Гб) IPSAN: 256 каналов (2Мб/с), CVR: 448 каналов (2Мб/с), 24 HDD (SAS/1TB, 2TB, 3TB, 4TB (SSD опционально), поддержка горячего копирования, RAID-массив 0, 1,3,5,6,10,50,JBOD, горячая замена. Интерфейс данных 4x1000M Ethernet на контроллер (может быть увеличено до 4*GE или 2*10GE или расширить 4*8G FC интерфейс), интерфейс управления 1 x1000M Ethernet, SAS-интерфейс поддерживается, COM-интерфейс 2 (1 для терминала, и 1 для мобильной тревоги/UPS), 2 USB-интерфейса, 447×172×550мм, до 32кг (без жестких дисков), макс. 1050Вт, влажность при работе 20%-80%, при хранении 5%-90% (без резкого холода и конденсата), рабочая температура: 5 ºC~40 ºC, температура хранения -20 ºC~70 ºC</t>
  </si>
  <si>
    <t>DS-AJ6816S-H3</t>
  </si>
  <si>
    <t>1 контроллер, 1 SAS интерфейс Upper-level (6Gbps), 1 SAS интерфейс Lower-level (6Gbps), 16 интерфейсов диска, SATA, SAS, поддержка горячей замены, резервное питание (1+1), корпус 3U, 440х132х480мм, 15кг, мощность меньше 550Вт, рабочая температура от 5-40ºC, рабочая влажность 20%-80%</t>
  </si>
  <si>
    <t>DS-AJ6824D-H3</t>
  </si>
  <si>
    <t>2 контроллера, 2 SAS интерфейс Upper-level (6Gbps), 1 SAS интерфейс Lower-level (6Gbps), 24 интерфейса диска, SAS, поддержка горячей замены, резервное питание (1+1), корпус 4U, 447х172х525мм, 30кг, мощность меньше 550Вт, рабочая температура от 5-40ºC, рабочая влажность 20%-80%</t>
  </si>
  <si>
    <t>1.3Мп</t>
  </si>
  <si>
    <t>DS-2CD6510D-I (2.8mm)</t>
  </si>
  <si>
    <t>1.3Мп уличная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5Вт макс; -30 °C...+60 °C; IP66; IK08; вес 0.6кг.</t>
  </si>
  <si>
    <t>DS-2CD6510D-IO (2.8mm)</t>
  </si>
  <si>
    <t>1.3Мп уличная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5Вт макс; -30 °C...+60 °C; IP66; IK08; вес 0.6кг.</t>
  </si>
  <si>
    <t>DS-2CD6510DT-I (2.8mm)</t>
  </si>
  <si>
    <t>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M12 10M/100M Ethernet; DC12В~DC30В; 4Вт макс; -30 °C...+60 °C; IK08; вес 0.51кг.</t>
  </si>
  <si>
    <t>DS-2CD6510DT-I (4mm)</t>
  </si>
  <si>
    <t>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M12 10M/100M Ethernet; DC12В~DC30В; 4Вт макс; -30 °C...+60 °C; IK08; вес 0.51кг.</t>
  </si>
  <si>
    <t>DS-2CD6510DT-I (6mm)</t>
  </si>
  <si>
    <t>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M12 10M/100M Ethernet; DC12В~DC30В; 4Вт макс; -30 °C...+60 °C; IK08; вес 0.51кг.</t>
  </si>
  <si>
    <t>DS-2CD6510DT-IO (2.8mm)</t>
  </si>
  <si>
    <t>1.3Мп компактная IP-камера с ИК-подсветкой до 10м 
1/3" Progressive Scan CMOS; объектив 2.8мм; угол обзора 92.5°;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t>
  </si>
  <si>
    <t>DS-2CD6510DT-IO (4mm)</t>
  </si>
  <si>
    <t>1.3Мп компактная IP-камера с ИК-подсветкой до 10м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t>
  </si>
  <si>
    <t>DS-2CD6510DT-IO (6mm)</t>
  </si>
  <si>
    <t>1.3Мп компактная IP-камера с ИК-подсветкой до 10м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аудиовход/выход 1/1; 1 RJ45 10M/100M Ethernet; DC12В~DC30В; 4Вт макс; -30 °C...+60 °C; IK08; вес 0.51кг.</t>
  </si>
  <si>
    <t>DS-2CD6510-I (4mm)</t>
  </si>
  <si>
    <t>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t>
  </si>
  <si>
    <t>DS-2CD6510-I (6mm)</t>
  </si>
  <si>
    <t>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t>
  </si>
  <si>
    <t>DS-2CD6510-I (8mm)</t>
  </si>
  <si>
    <t>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t>
  </si>
  <si>
    <t>DS-2CD6510-I (12mm)</t>
  </si>
  <si>
    <t>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M12 10M/100M Ethernet;  DC12В± 10%/PoE(802.3af); 8.5Вт макс; -40 °C...+70 °C; IP68; IK10; вес 0.84кг.</t>
  </si>
  <si>
    <t>DS-2CD6510-IO (4mm)</t>
  </si>
  <si>
    <t>1.3Мп уличная IP-камера с ИК-подсветкой до 30м 
1/3" Progressive Scan CMOS; объектив 4мм; угол обзора 73.1°;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t>
  </si>
  <si>
    <t>DS-2CD6510-IO (6mm)</t>
  </si>
  <si>
    <t>1.3Мп уличная IP-камера с ИК-подсветкой до 30м 
1/3" Progressive Scan CMOS; объектив 6мм; угол обзора 46°;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t>
  </si>
  <si>
    <t>DS-2CD6510-IO (8mm)</t>
  </si>
  <si>
    <t>1.3Мп уличная IP-камера с ИК-подсветкой до 30м 
1/3" Progressive Scan CMOS; объектив 8мм; угол обзора 35.5°;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t>
  </si>
  <si>
    <t>DS-2CD6510-IO (12mm)</t>
  </si>
  <si>
    <t>1.3Мп уличная IP-камера с ИК-подсветкой до 30м 
1/3" Progressive Scan CMOS; объектив 12мм; угол обзора 22°; механический ИК-фильтр; 0.01лк@F1.2; сжатие H.264/MJPEG; двойной поток; 1280×960@25к/с; DWDR, 3D DNR, BLC, ROI; обнаружение движения, вторжения в область и пересечения линии; 1Vp-p композитный выход (75 Ом/BNC); 1 RJ45 10M/100M Ethernet;  DC12В± 10%/PoE(802.3af); 8.5Вт макс; -40 °C...+70 °C; IP68; IK10; вес 0.84кг.</t>
  </si>
  <si>
    <t>DS-2XM6112FWD-I (4mm)</t>
  </si>
  <si>
    <t>НОВИНКА</t>
  </si>
  <si>
    <t>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</si>
  <si>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DS-2XM6112FWD-I (6mm)</t>
  </si>
  <si>
    <t>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</si>
  <si>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DS-2XM6112FWD-I (8mm)</t>
  </si>
  <si>
    <t>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</si>
  <si>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DS-2XM6112FWD-IM (4mm)</t>
  </si>
  <si>
    <t>1.3Мп уличная компактная IP-камера с ИК-подсветкой до 10м 
1/2.7" Progressive Scan CMOS; объектив 4мм; угол обзора 90°;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</si>
  <si>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DS-2XM6112FWD-IM (6mm)</t>
  </si>
  <si>
    <t>1.3Мп уличная компактная IP-камера с ИК-подсветкой до 10м 
1/2.7" Progressive Scan CMOS; объектив 6мм; угол обзора 53.9°;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</si>
  <si>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DS-2XM6112FWD-IM (8mm)</t>
  </si>
  <si>
    <t>1.3Мп уличная компактная IP-камера с ИК-подсветкой до 10м 
1/2.7" Progressive Scan CMOS; объектив 8мм; угол обзора 37.9°; механический ИК-фильтр; 0.01лк@F1.2; сжатие H.264/MJPEG; двойной поток; 1280×960@25к/с;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</si>
  <si>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DS-2XM6612FWD-I (2mm)</t>
  </si>
  <si>
    <t>1.3Мп компактная IP-камера с ИК-подсветкой до 3м 
1/3" Progressive Scan CMOS; объектив 2мм; угол обзора 115°;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t>
  </si>
  <si>
    <t>DS-2XM6612FWD-I (2.8mm)</t>
  </si>
  <si>
    <t>1.3Мп компактная IP-камера с ИК-подсветкой до 3м 
1/3" Progressive Scan CMOS; объектив 2.8мм; угол обзора 92.5°;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 PoE (802.3af); 3.5Вт макс; -30 °C...+60 °C; вес 0.4кг.</t>
  </si>
  <si>
    <t>DS-2XM6612FWD-I (4mm)</t>
  </si>
  <si>
    <t>1.3Мп компактная IP-камера с ИК-подсветкой до 3м 
1/3" Progressive Scan CMOS; объектив 4мм; угол обзора 73.1°;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t>
  </si>
  <si>
    <t>DS-2XM6612FWD-I (6mm)</t>
  </si>
  <si>
    <t>1.3Мп компактная IP-камера с ИК-подсветкой до 3м 
1/3" Progressive Scan CMOS; объектив 6мм; угол обзора 46°;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t>
  </si>
  <si>
    <t>DS-2XM6612FWD-I (8mm)</t>
  </si>
  <si>
    <t>1.3Мп компактная IP-камера с ИК-подсветкой до 3м 
1/3" Progressive Scan CMOS; объектив 8мм; угол обзора 35.52°;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t>
  </si>
  <si>
    <t>DS-2XM6612FWD-I (12mm)</t>
  </si>
  <si>
    <t>1.3Мп компактная IP-камера с ИК-подсветкой до 3м 
1/3" Progressive Scan CMOS; объектив 12мм; угол обзора 22°; механический ИК-фильтр; 0.01лк@F1.2; сжатие H.264/MJPEG; двойной поток; 1280×960@25к/с; WDR 120дБ, 3D DNR, BLC, ROI; обнаружение движения, вторжения в область и пересечения линии; слот для microSD до 128Гб; 1 RJ45 10M/100M Ethernet; DC12В± 10%/PoE (802.3af); 3.5Вт макс; -30 °C...+60 °C; вес 0.4кг.</t>
  </si>
  <si>
    <t>2Мп</t>
  </si>
  <si>
    <t>DS-2CD6520D-I (2.8mm)</t>
  </si>
  <si>
    <t>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t>
  </si>
  <si>
    <t>DS-2CD6520D-I (4mm)</t>
  </si>
  <si>
    <t>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t>
  </si>
  <si>
    <t>DS-2CD6520D-I (6mm)</t>
  </si>
  <si>
    <t>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t>
  </si>
  <si>
    <t>DS-2CD6520D-I (8mm)</t>
  </si>
  <si>
    <t>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M12 10M/100M Ethernet; DC12В± 10%/PoE(802.3af); 5.5Вт макс; -30 °C...+60 °C; IP66; IK08; вес 0.6кг.</t>
  </si>
  <si>
    <t>DS-2CD6520D-IO (2.8mm)</t>
  </si>
  <si>
    <t>2Мп уличная компактная IP-камера с ИК-подсветкой до 10м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t>
  </si>
  <si>
    <t>DS-2CD6520D-IO (4mm)</t>
  </si>
  <si>
    <t>2Мп уличная компактная IP-камера с ИК-подсветкой до 10м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t>
  </si>
  <si>
    <t>DS-2CD6520D-IO (6mm)</t>
  </si>
  <si>
    <t>2Мп уличная компактная IP-камера с ИК-подсветкой до 10м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t>
  </si>
  <si>
    <t>DS-2CD6520D-IO (8mm)</t>
  </si>
  <si>
    <t>2Мп уличная компактная IP-камера с ИК-подсветкой до 10м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слот для microSD до 128Гб; встроенный микрофон; 1Vp-p композитный выход (75 Ом/BNC); 1 RJ45 10M/100M Ethernet; DC12В± 10%/PoE(802.3af); 5.5Вт макс; -30 °C...+60 °C; IP66; IK08; вес 0.6кг.</t>
  </si>
  <si>
    <t>DS-2CD6520DT-I (2.8mm)</t>
  </si>
  <si>
    <t>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вес 0.51кг.</t>
  </si>
  <si>
    <t>DS-2CD6520DT-I (4mm)</t>
  </si>
  <si>
    <t>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t>
  </si>
  <si>
    <t>DS-2CD6520DT-I (6mm)</t>
  </si>
  <si>
    <t>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M12 10M/100M Ethernet; DC12В~DC30В; 4Вт макс; -30 °C...+60 °C; IK08; вес 0.51кг.</t>
  </si>
  <si>
    <t>DS-2CD6520DT-IO (2.8mm)</t>
  </si>
  <si>
    <t>2Мп компактная IP-камера с ИК-подсветкой до 10м 
1/3" Progressive Scan CMOS; объектив 2.8мм; угол обзора 80.1°;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t>
  </si>
  <si>
    <t>DS-2CD6520DT-IO (4mm)</t>
  </si>
  <si>
    <t>2Мп компактная IP-камера с ИК-подсветкой до 10м 
1/3" Progressive Scan CMOS; объектив 4мм; угол обзора 63.01°;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t>
  </si>
  <si>
    <t>DS-2CD6520DT-IO (6mm)</t>
  </si>
  <si>
    <t>2Мп компактная IP-камера с ИК-подсветкой до 10м 
1/3" Progressive Scan CMOS; объектив 2.8мм; угол обзора 42.7°; механический ИК-фильтр; 0.01лк@F1.2; сжатие H.264/MJPEG; двойной поток; 1920×1080@25к/c; DWDR, 3D DNR, BLC, ROI; обнаружение движения, вторжения в область и пересечения линии; аудиовход/выход 1/1; 1 RJ45 10M/100M Ethernet; DC12В~DC30В; 4Вт макс; -30 °C...+60 °C; IK08; вес 0.51кг.</t>
  </si>
  <si>
    <t>DS-2CD6520ET-I (6mm)</t>
  </si>
  <si>
    <t>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M12 10M/100M Ethernet; DC12В±10%/ PoE(802.3af); 9Вт макс; -40 °C...+70 °C; IP68; IK10; вес 0.9кг.</t>
  </si>
  <si>
    <t>DS-2CD6520ET-IO (6mm)</t>
  </si>
  <si>
    <t>2Мп уличная IP-камера с ИК-подсветкой до 50м 
1/3" Progressive Scan CMOS; объектив 6мм; угол обзора 46°; механический ИК-фильтр; 0.01лк@F1.2; сжатие H.264/MJPEG; двойной поток; 1920×1080@25к/c; DWDR, 3D DNR, BLC, ROI; обнаружение движения, вторжения в область и пересечения линии; 1 RJ45 10M/100M Ethernet; DC12В±10%/ PoE(802.3af); 9Вт макс; -40 °C...+70 °C; IP68; IK10; вес 0.9кг.</t>
  </si>
  <si>
    <t>DS-2CD6520-I (2.8mm)</t>
  </si>
  <si>
    <t>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</si>
  <si>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 (4mm)</t>
  </si>
  <si>
    <t>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</si>
  <si>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 (6mm)</t>
  </si>
  <si>
    <t>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</si>
  <si>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 (8mm)</t>
  </si>
  <si>
    <t>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</si>
  <si>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 (12mm)</t>
  </si>
  <si>
    <t>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M12 10M/100M Ethernet;  DC12В± 10%/PoE(802.3af); 8.5Вт макс; -40 °C...+70 °C; IP68; IK10; вес 0.85кг.</t>
  </si>
  <si>
    <t>DS-2CD6520-IО (2.8mm)</t>
  </si>
  <si>
    <t>2Мп уличная IP-камера с ИК-подсветкой до 30м 
1/3" Progressive Scan CMOS; объектив 2.8мм; угол обзора 80.01°;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</si>
  <si>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DS-2CD6520-IО (4mm)</t>
  </si>
  <si>
    <t>2Мп уличная IP-камера с ИК-подсветкой до 30м 
1/3" Progressive Scan CMOS; объектив 4мм; угол обзора 63.01°;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</si>
  <si>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DS-2CD6520-IО (6mm)</t>
  </si>
  <si>
    <t>2Мп уличная IP-камера с ИК-подсветкой до 30м 
1/3" Progressive Scan CMOS; объектив 6мм; угол обзора 42.7°;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</si>
  <si>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DS-2CD6520-IО (8mm)</t>
  </si>
  <si>
    <t>2Мп уличная IP-камера с ИК-подсветкой до 30м 
1/3" Progressive Scan CMOS; объектив 8мм; угол обзора 28.4°;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</si>
  <si>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DS-2CD6520-IО (12mm)</t>
  </si>
  <si>
    <t>2Мп уличная IP-камера с ИК-подсветкой до 30м 
1/3" Progressive Scan CMOS; объектив 12мм; угол обзора 18.4°; механический ИК-фильтр; 0.01лк@F1.2; сжатие H.264/MJPEG; двойной поток; 1920×1080@25к/с; DWDR, 3D DNR, BLC, ROI; обнаружение движения, вторжения в область и пересечения линии; 1Vp-p композитный выход (75 Ом/BNC); 1 RJ45 10M/100M Ethernet;  DC12В± 10%/PoE(802.3af); 8.5Вт макс; -40 °C...+70 °C; IP68; IK10; вес 0.85кг.</t>
  </si>
  <si>
    <t>DS-2XM6122FWD-I (4mm)</t>
  </si>
  <si>
    <t>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</si>
  <si>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DS-2XM6122FWD-I (6mm)</t>
  </si>
  <si>
    <t>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</si>
  <si>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DS-2XM6122FWD-I (8mm)</t>
  </si>
  <si>
    <t>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RJ45 10M/100M Ethernet; DC12В/PoE(802.3af); 5Вт макс; -30 °C...+60 °C; IP66; IK08; вес 0.42кг.</t>
  </si>
  <si>
    <t>DS-2XM6122FWD-IM (4mm)</t>
  </si>
  <si>
    <t>2Мп уличная компактная IP-камера с ИК-подсветкой до 10м 
1/2.7" Progressive Scan CMOS; объектив 4мм; угол обзора 90°;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</si>
  <si>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DS-2XM6122FWD-IM (6mm)</t>
  </si>
  <si>
    <t>2Мп уличная компактная IP-камера с ИК-подсветкой до 10м 
1/2.7" Progressive Scan CMOS; объектив 6мм; угол обзора 53.9°;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</si>
  <si>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DS-2XM6122FWD-IM (8mm)</t>
  </si>
  <si>
    <t>2Мп уличная компактная IP-камера с ИК-подсветкой до 10м 
1/2.7" Progressive Scan CMOS; объектив 8мм; угол обзора 37.9°; механический ИК-фильтр; 0.01лк@F1.2; сжатие H.264/MJPEG; двойной поток; 1920×1080@25к/с; WDR 120дБ, 3D DNR, BLC, ROI, EIS; обнаружение движения, вторжения в область и пересечения линии; слот для microSD до 128Гб; встроенный микрофон, 1 аудиовыход; 1Vp-p композитный выход (75 Ом/BNC); 1 M12 10M/100M Ethernet; DC12В/PoE(802.3af); 5Вт макс; -30 °C...+60 °C; IP66; IK08; вес 0.42кг.</t>
  </si>
  <si>
    <t>DS-2XM6622FWD-I (2.8mm)</t>
  </si>
  <si>
    <t>2Мп компактная IP-камера с ИК-подсветкой до 3м 
1/2.8" Progressive Scan CMOS; объектив 2.8мм; угол обзора 109.4°;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</si>
  <si>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DS-2XM6622FWD-I (4mm)</t>
  </si>
  <si>
    <t>2Мп компактная IP-камера с ИК-подсветкой до 3м 
1/2.8" Progressive Scan CMOS; объектив 4мм; угол обзора 90°;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</si>
  <si>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DS-2XM6622FWD-I (6mm)</t>
  </si>
  <si>
    <t>2Мп компактная IP-камера с ИК-подсветкой до 3м 
1/2.8" Progressive Scan CMOS; объектив 6мм; угол обзора 53.9°;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</si>
  <si>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DS-2XM6622FWD-I (8mm)</t>
  </si>
  <si>
    <t>2Мп компактная IP-камера с ИК-подсветкой до 3м 
1/2.8" Progressive Scan CMOS; объектив 8мм; угол обзора 37.9°;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</si>
  <si>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DS-2XM6622FWD-I (12mm)</t>
  </si>
  <si>
    <t>2Мп компактная IP-камера с ИК-подсветкой до 3м 
1/2.8" Progressive Scan CMOS; объектив 12мм; угол обзора 24.3°; механический ИК-фильтр; 0.01лк@F1.2; сжатие H.264/MJPEG; двойной поток; 1920×1080@25к/с; WDR 120дБ, 3D DNR, BLC, ROI; обнаружение движения, вторжения в область и пересечения линии; слот для microSD до 128Гб; 1 RJ45 10M/100M Ethernet; DC12В± 10%; 3.5Вт макс; -30 °C...+60 °C; вес 0.4кг.</t>
  </si>
  <si>
    <t>6Мп</t>
  </si>
  <si>
    <t>DS-2CD6562PT</t>
  </si>
  <si>
    <t>6Мп fisheye IP-камера
1/1.8" Progressive Scan CMOS; объектив 1.27мм; угол обзора по гор.:180°, по верт.:180°; электронный ИК-фильтр; 0.01лк@F1.2; сжатие H.264/MJPEG; двойной поток; 3072×2048@25к/с; DWDR, 3D DNR, BLC, ROI; обнаружение движения, вторжения в область и пересечения линии; 1 M12 10M/100M Ethernet; DC16.8В-30В/PoE(802.3af); 6Вт макс; -10 °C...+50 °C; вес 0.4кг.</t>
  </si>
  <si>
    <t>1Мп</t>
  </si>
  <si>
    <t>DS-2CS58C0T-IT (2.1mm)</t>
  </si>
  <si>
    <t>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°C...+75°C; IP68; 0.4кг.</t>
  </si>
  <si>
    <t>DS-2CS58C0T-IT (2.8mm)</t>
  </si>
  <si>
    <t>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°C...+75°C; IP68; 0.4кг.</t>
  </si>
  <si>
    <t>DS-2CS58C0T-IT (3.6mm)</t>
  </si>
  <si>
    <t>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°C...+75°C; IP68; 0.4кг.</t>
  </si>
  <si>
    <t>DS-2CS58C0T-ITR (2.1mm)</t>
  </si>
  <si>
    <t>1Мп уличная компактная HD-TVI камера с ИК-подсветкой до 30м
1Мп Progressive Scan CMOS; объектив 2.1мм; угол обзора 121.6°; электронный ИК-фильтр; 0.1 Лк@F1.2; 1 авиационный HD-TVI выход; DC6В-16В; 3.5Вт макс; -40 °C...+80°C; IP68; 0.4кг.</t>
  </si>
  <si>
    <t>DS-2CS58C0T-ITR (2.8mm)</t>
  </si>
  <si>
    <t>1Мп уличная компактная HD-TVI камера с ИК-подсветкой до 30м
1Мп Progressive Scan CMOS; объектив 2.8мм; угол обзора 92°; электронный ИК-фильтр; 0.1 Лк@F1.2; 1 авиационный HD-TVI выход; DC6В-16В; 3.5Вт макс; -40 °C...+80°C; IP68; 0.4кг.</t>
  </si>
  <si>
    <t>DS-2CS58C0T-ITR (3.6mm)</t>
  </si>
  <si>
    <t>1Мп уличная компактная HD-TVI камера с ИК-подсветкой до 30м
1Мп Progressive Scan CMOS; объектив 3.6мм; угол обзора 70.9°; электронный ИК-фильтр; 0.1 Лк@F1.2; 1 авиационный HD-TVI выход; DC6В-16В; 3.5Вт макс; -40 °C...+80°C; IP68; 0.4кг.</t>
  </si>
  <si>
    <t>DS-2CS58C0T-ITS (2.1mm)</t>
  </si>
  <si>
    <t>1Мп компактная HD-TVI камера с ИК-подсветкой до 30м
1Мп Progressive Scan CMOS; объектив 2.1мм; угол обзора 121.6°; электронный ИК-фильтр; 0.1 Лк@F1.2; встроенный микрофон, 1 аудиовыход; 1 авиационный HD-TVI выход; DC6В-16В; 3.5Вт макс; -40 °C...+75°C; 0.4кг.</t>
  </si>
  <si>
    <t>DS-2CS58C0T-ITS (2.8mm)</t>
  </si>
  <si>
    <t>1Мп компактная HD-TVI камера с ИК-подсветкой до 30м
1Мп Progressive Scan CMOS; объектив 2.8мм; угол обзора 92°; электронный ИК-фильтр; 0.1 Лк@F1.2; встроенный микрофон, 1 аудиовыход; 1 авиационный HD-TVI выход; DC6В-16В; 3.5Вт макс; -40 °C...+75°C; 0.4кг.</t>
  </si>
  <si>
    <t>DS-2CS58C0T-ITS (3.6mm)</t>
  </si>
  <si>
    <t>1Мп компактная HD-TVI камера с ИК-подсветкой до 30м
1Мп Progressive Scan CMOS; объектив 3.6мм; угол обзора 70.9°; электронный ИК-фильтр; 0.1 Лк@F1.2; встроенный микрофон, 1 аудиовыход; 1 авиационный HD-TVI выход; DC6В-16В; 3.5Вт макс; -40 °C...+75°C; 0.4кг.</t>
  </si>
  <si>
    <t>DS-2CS58C2T-ITS/C (2.1mm)</t>
  </si>
  <si>
    <t>1Мп компактная HD-TVI камера с ИК-подсветкой до 30м
1Мп Progressive Scan CMOS; объектив 2.1мм; угол обзора 121.6°; электронный ИК-фильтр; 0.1 Лк@F1.2; встроенный микрофон, 1 аудиовыход; 1 авиационный HD-TVI выход; DC6В-16В; 2.5Вт макс; -30 °C...+65°C; 0.4кг.</t>
  </si>
  <si>
    <t>DS-2CS58C2T-ITS/C (2.8mm)</t>
  </si>
  <si>
    <t>1Мп компактная HD-TVI камера с ИК-подсветкой до 30м
1Мп Progressive Scan CMOS; объектив 2.8мм; угол обзора 92°; электронный ИК-фильтр; 0.1 Лк@F1.2; встроенный микрофон, 1 аудиовыход; 1 авиационный HD-TVI выход; DC6В-16В; 2.5Вт макс; -30 °C...+65°C; 0.4кг.</t>
  </si>
  <si>
    <t>DS-2CS58C2T-ITS/DF (2.1mm)</t>
  </si>
  <si>
    <t>1Мп компактная HD-TVI камера с EXIR-подсветкой до 3м
1Мп Progressive Scan CMOS; 2 объектива 2.1мм; угол обзора 115°; электронный/механический ИК-фильтр; 0.1 Лк@F1.2; встроенный микрофон, 2 аудиовыхода; 2 авиационных HD-TVI выхода; DC6В-16В; 4Вт макс; -30 °C...+65°C; 0.4кг.</t>
  </si>
  <si>
    <t>DS-2CS58C2T-ITS/DF (2.8mm)</t>
  </si>
  <si>
    <t>1Мп компактная HD-TVI камера с EXIR-подсветкой до 3м
1Мп Progressive Scan CMOS; 2 объектива 2.8мм; угол обзора 90°; электронный/механический ИК-фильтр; 0.1 Лк@F1.2; встроенный микрофон, 2 аудиовыхода; 2 авиационных HD-TVI выхода; DC6В-16В; 4Вт макс; -30 °C...+65°C; 0.4кг.</t>
  </si>
  <si>
    <t>DS-2CS58C2T-ITS/F (2.1mm)</t>
  </si>
  <si>
    <t>1Мп компактная HD-TVI камера с ИК-подсветкой до 3м
1Мп Progressive Scan CMOS; объектив 2.1мм; угол обзора 115°; электронный ИК-фильтр; 0.1 Лк@F1.2; встроенный микрофон, 1 аудиовыход; 1 авиационный HD-TVI выход; DC6В-16В; 2.5Вт макс; -30 °C...+65°C; 0.4кг.</t>
  </si>
  <si>
    <t>DS-2CS58C2T-S/F (2.1mm)</t>
  </si>
  <si>
    <t>DS-2CS58C2T-S/F (2.8mm)</t>
  </si>
  <si>
    <t>1Мп компактная HD-TVI камера с ИК-подсветкой до 3м
1Мп Progressive Scan CMOS; объектив 2.8мм; угол обзора 90°; электронный ИК-фильтр; 0.1 Лк@F1.2; встроенный микрофон, 1 аудиовыход; 1 авиационный HD-TVI выход; DC6В-16В; 2.5Вт макс; -30 °C...+65°C; 0.4кг.</t>
  </si>
  <si>
    <t>АНАЛОГОВЫЕ ВИДЕОКАМЕРЫ</t>
  </si>
  <si>
    <t>480ТВЛ</t>
  </si>
  <si>
    <t>DS-2CS5802P-C</t>
  </si>
  <si>
    <t>480ТВЛ уличная компактная аналоговая fisheye камера
1/4" Progressive Scan CMOS; fisheye объектив 1.15мм; угол обзора 120°; механический ИК-фильтр; 0.1 Лк@F1.4; авиационный 1Vp-p композитный выход (75 Ом/BNC); DC6В-16В; 0.5Вт макс; -30 °C...+70°C; IP68; 0.05кг.</t>
  </si>
  <si>
    <t>DS-2CS5802P-F</t>
  </si>
  <si>
    <t>720ТВЛ</t>
  </si>
  <si>
    <t>DS-2CS58C2P-IT (2.1mm)</t>
  </si>
  <si>
    <t>720ТВЛ уличная компактная аналоговая камера с ИК-подсветкой до 30м
1Мп Progressive Scan CMOS; объектив 2.1мм; угол обзора 121°; электронный ИК-фильтр; 0.1 Лк@F1.2; авиационный 1Vp-p композитный выход (75 Ом/BNC); DC6В-16В; 3.5Вт макс; -40 °C...+75°C; IP68; 0.4кг.</t>
  </si>
  <si>
    <t>DS-2CS58C2P-IT (2.8mm)</t>
  </si>
  <si>
    <t>720ТВЛ уличная компактная аналоговая камера с ИК-подсветкой до 30м
1Мп Progressive Scan CMOS; объектив 2.8мм; угол обзора 92°; электронный ИК-фильтр; 0.1 Лк@F1.2; авиационный 1Vp-p композитный выход (75 Ом/BNC); DC6В-16В; 3.5Вт макс; -40 °C...+75°C; IP68; 0.4кг.</t>
  </si>
  <si>
    <t>DS-2CS58C2P-IT (3.6mm)</t>
  </si>
  <si>
    <t>720ТВЛ уличная компактная аналоговая камера с ИК-подсветкой до 30м
1Мп Progressive Scan CMOS; объектив 3.6мм; угол обзора 71°; электронный ИК-фильтр; 0.1 Лк@F1.2; авиационный 1Vp-p композитный выход (75 Ом/BNC); DC6В-16В; 3.5Вт макс; -40 °C...+75°C; IP68; 0.4кг.</t>
  </si>
  <si>
    <t>DS-2CS58C2P-ITR (2.1mm)</t>
  </si>
  <si>
    <t>720ТВЛ уличная компактная аналоговая камера с ИК-подсветкой до 30м
1Мп Progressive Scan CMOS; объектив 2.1мм; угол обзора 121°; электронный ИК-фильтр; 0.1 Лк@F1.2; авиационный 1Vp-p композитный выход (75 Ом/BNC); DC6В-16В; 3.5Вт макс; -40 °C...+80°C; IP68; 0.4кг.</t>
  </si>
  <si>
    <t>DS-2CS58C2P-ITR (2.8mm)</t>
  </si>
  <si>
    <t>720ТВЛ уличная компактная аналоговая камера с ИК-подсветкой до 30м
1Мп Progressive Scan CMOS; объектив 2.8мм; угол обзора 92°; электронный ИК-фильтр; 0.1 Лк@F1.2; авиационный 1Vp-p композитный выход (75 Ом/BNC); DC6В-16В; 3.5Вт макс; -40 °C...+80°C; IP68; 0.4кг.</t>
  </si>
  <si>
    <t>DS-2CS58C2P-ITR (3.6mm)</t>
  </si>
  <si>
    <t>720ТВЛ уличная компактная аналоговая камера с ИК-подсветкой до 30м
1Мп Progressive Scan CMOS; объектив 3.6мм; угол обзора 71°; электронный ИК-фильтр; 0.1 Лк@F1.2; авиационный 1Vp-p композитный выход (75 Ом/BNC); DC6В-16В; 3.5Вт макс; -40 °C...+80°C; IP68; 0.4кг.</t>
  </si>
  <si>
    <t>DS-2CS58C2P-ITS (2.1mm)</t>
  </si>
  <si>
    <t>720ТВЛ компактная аналоговая камера с ИК-подсветкой до 30м
1Мп Progressive Scan CMOS; объектив 2.1мм; угол обзора 121°; электронный ИК-фильтр; 0.1 Лк@F1.2; встроенный микрофон, 1 аудиовыход; авиационный 1Vp-p композитный выход (75 Ом/BNC); DC6В-16В; 3.5Вт макс; -40 °C...+75°C; 0.4кг.</t>
  </si>
  <si>
    <t>DS-2CS58C2P-ITS (2.8mm)</t>
  </si>
  <si>
    <t>720ТВЛ компактная аналоговая камера с ИК-подсветкой до 30м
1Мп Progressive Scan CMOS; объектив 2.8мм; угол обзора 92°; электронный ИК-фильтр; 0.1 Лк@F1.2; встроенный микрофон, 1 аудиовыход; авиационный 1Vp-p композитный выход (75 Ом/BNC); DC6В-16В; 3.5Вт макс; -40 °C...+75°C; 0.4кг.</t>
  </si>
  <si>
    <t>DS-2CS58C2P-ITS (3.6mm)</t>
  </si>
  <si>
    <t>720ТВЛ компактная аналоговая камера с ИК-подсветкой до 30м
1Мп Progressive Scan CMOS; объектив 3.6мм; угол обзора 71°; электронный ИК-фильтр; 0.1 Лк@F1.2; встроенный микрофон, 1 аудиовыход; авиационный 1Vp-p композитный выход (75 Ом/BNC); DC6В-16В; 3.5Вт макс; -40 °C...+75°C; 0.4кг.</t>
  </si>
  <si>
    <t>NVR</t>
  </si>
  <si>
    <t>DS-M5504HNI</t>
  </si>
  <si>
    <t>4-х канальный IP-видеорегистратор с GPS модулем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t>
  </si>
  <si>
    <t>DS-M5504HNI/GW</t>
  </si>
  <si>
    <t>4-х канальный IP-видеорегистратор с GPS и 3G модулями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t>
  </si>
  <si>
    <t>DS-M5504HNI/GW/WI</t>
  </si>
  <si>
    <t>4-х канальный IP-видеорегистратор с GPS, 3G и Wi-Fi модулями
Видеовход: 4 канала; аудиовход: 4 канала; видеовыход: 1 VGA до 1080р, 2 CVBS до 704×576; аудиовыход: 2 канала; видеосжатие  H.264; аудиосжатие G.711.
Разрешение записи до 2Мп; Синхр.воспр. 4 канала@2Мп; 2 SATA для HDD до 1Тб; слот для microSD до 128Гб; слот для SIM-карты; тревожные вход/выход 3/2; 4 RJ45 10M/100M PoE-интерфейса; 1 RJ-45 10M/100M Ethernet; 2 USB; 1 RS-232, 1 RS-422; -10°C...+55°C; DC9-32В; 20Вт макс (без HDD), ≤1.6кг (без HDD).</t>
  </si>
  <si>
    <t>DS-M7508HNI</t>
  </si>
  <si>
    <t>DS-M7508HNI/GW</t>
  </si>
  <si>
    <t>8-ми канальный IP-видеорегистратор с GPS и 3G модулями
Видеовход: 8 каналов; аудиовход: 1 канал; видеовыход: 1 VGA до 1080р, 3 CVBS до 704×576; аудиовыход: 3 канала; видеосжатие  H.264; аудиосжатие G.711.
Разрешение записи до 2Мп; Синхр.воспр. 4 канала@2Мп; 2 SATA для HDD до 1Тб; 2 слота для SIM-карты; тревожные вход/выход 7/2; GPS; 3G; 8 RJ45 10M/100M PoE-интерфейса; 1 RJ-45 10M/100M Ethernet; 1 USB; 1 RS-232, 1 RS-422; -10°C...+55°C; DC8-36В; 20Вт макс (без HDD), ≤3.3кг (без HDD).</t>
  </si>
  <si>
    <t>DS-M7508HNI/GW/WI</t>
  </si>
  <si>
    <t>8-ми канальный IP-видеорегистратор с GPS, 3G и Wi-Fi модулями
Видеовход: 8 каналов; аудиовход: 1 канал; видеовыход: 1 VGA до 1080р, 3 CVBS до 704×576; аудиовыход: 3 канала; видеосжатие  H.264; аудиосжатие G.711.
Разрешение записи до 2Мп; Синхр.воспр. 4 канала@2Мп; 2 SATA для HDD до 1Тб; 2 слота для SIM-карты; тревожные вход/выход 7/2; 8 RJ45 10M/100M PoE-интерфейса; 1 RJ-45 10M/100M Ethernet; 1 USB; 1 RS-232, 1 RS-422; -10°C...+55°C; DC8-36В; 20Вт макс (без HDD), ≤3.3кг (без HDD).</t>
  </si>
  <si>
    <t>DVR</t>
  </si>
  <si>
    <t>DS-M5504HMI</t>
  </si>
  <si>
    <t>4-х канальный аналоговый видеорегистратор с GPS модулем
Видеовход: 4 канала; аудиовход: 4 канала; видеовыход: 1 VGA до 1080р, 1 CVBS до 704×576; аудиовыход: 1 канал; видеосжатие  H.264; аудиосжатие G.711.
Разрешение записи до WD1; Синхр.воспр. 4 канала@WD1; 1 SATA для HDD до 1Тб; слот для SD до 128Гб; слот для SIM-карты; тревожные вход/выход 3/2; 1 RJ-45 10M/100M Ethernet; 2 USB; 1 RS-232, 1 RS-422; -10°C...+55°C; DC9-32В; 20Вт макс (без HDD), ≤1.6кг (без HDD).</t>
  </si>
  <si>
    <t>DS-M5504HMI/GW</t>
  </si>
  <si>
    <t>4-х канальный аналоговый видеорегистратор с GPS и 3G модулями
Видеовход: 4 канала; аудиовход: 4 канала; видеовыход: 1 VGA до 1080р, 1 CVBS до 704×576; аудиовыход: 1 канал; видеосжатие  H.264; аудиосжатие G.711.
Разрешение записи до WD1; Синхр.воспр. 4 канала@WD1; 1 SATA для HDD до 1Тб; слот для SD до 128Гб; слот для SIM-карты; тревожные вход/выход 3/2; 1 RJ-45 10M/100M Ethernet; 2 USB; 1 RS-232, 1 RS-422; -10°C...+55°C; DC9-32В; 20Вт макс (без HDD), ≤1.6кг (без HDD).</t>
  </si>
  <si>
    <t>DS-M5504HMI/GW/WI</t>
  </si>
  <si>
    <t>4-х канальный аналоговый видеорегистратор с GPS, 3G и Wi-Fi модулями
Видеовход: 4 канала; аудиовход: 4 канала; видеовыход: 1 VGA до 1080р, 1 CVBS до 704×576; аудиовыход: 1 канал; видеосжатие  H.264; аудиосжатие G.711.
Разрешение записи до WD1; Синхр.воспр. 4 канала@WD1; 1 SATA для HDD до 1Тб; слот для SD до 128Гб; слот для SIM-карты; тревожные вход/выход 3/2; 1 RJ-45 10M/100M Ethernet; 2 USB; 1 RS-232, 1 RS-422; -10°C...+55°C; DC9-32В; 20Вт макс (без HDD), ≤1.6кг (без HDD).</t>
  </si>
  <si>
    <t>DS-MP7504</t>
  </si>
  <si>
    <t>4-х канальный аналоговый видеорегистратор c GPS модулем
Видеовход: 4 канала; аудиовход: 4 канала; видеовыход: 1 VGA до 1080р, 1 CVBS до 704×576; аудиовыход: 1 канал; видеосжатие  H.264; аудиосжатие G.711.
Разрешение записи до 720р; Синхр.воспр. 4 канала@720р; 2 SATA для HDD до 1Тб; слот для SIM-карты; тревожные вход/выход 3/2; 1 RJ-45 10M/100M Ethernet; 2 USB; 1 RS-232, 1 RS-422; -25°C...+70°C; DC9-32В; 20Вт макс (без HDD), ≤3кг (без HDD).</t>
  </si>
  <si>
    <t>DS-MP7504/GW</t>
  </si>
  <si>
    <t>4-х канальный аналоговый видеорегистратор с GPS и 3G модулями
Видеовход: 4 канала; аудиовход: 4 канала; видеовыход: 1 VGA до 1080р, 1 CVBS до 704×576; аудиовыход: 1 канал; видеосжатие  H.264; аудиосжатие G.711.
Разрешение записи до 720р; Синхр.воспр. 4 канала@720р; 2 SATA для HDD до 1Тб; слот для SIM-карты; тревожные вход/выход 3/2; 1 RJ-45 10M/100M Ethernet; 2 USB; 1 RS-232, 1 RS-422; -25°C...+70°C; DC9-32В; 20Вт макс (без HDD), ≤3кг (без HDD).</t>
  </si>
  <si>
    <t>DS-MP7504/GW/WI</t>
  </si>
  <si>
    <t>4-х канальный аналоговый видеорегистратор с GPS, 3G и Wi-Fi модулями
Видеовход: 4 канала; аудиовход: 4 канала; видеовыход: 1 VGA до 1080р, 1 CVBS до 704×576; аудиовыход: 1 канал; видеосжатие  H.264; аудиосжатие G.711.
Разрешение записи до 720р; Синхр.воспр. 4 канала@720р; 2 SATA для HDD до 1Тб; слот для SIM-карты; тревожные вход/выход 3/2; 1 RJ-45 10M/100M Ethernet; 2 USB; 1 RS-232, 1 RS-422; -25°C...+70°C; DC9-32В; 20Вт макс (без HDD), ≤3кг (без HDD).</t>
  </si>
  <si>
    <t>ТЕПЛОВИЗИОННЫЕ IP-ВИДЕОКАМЕРЫ</t>
  </si>
  <si>
    <t>384×288</t>
  </si>
  <si>
    <t xml:space="preserve"> DS-2TD2136-10 </t>
  </si>
  <si>
    <t>Тепловизионная IP-камера
Тепловое излучение: неохлаждаемый микроболометрический сенсор; 10мм@F1.0; область обзора 36°×27°; обнаружение транспорт/человек: 902/294м, распознавание транспорт/человек: 225/74м, идентификация транспорт/человек: 113/37м; 384×288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</si>
  <si>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По запросу</t>
  </si>
  <si>
    <t xml:space="preserve"> DS-2TD2136-15</t>
  </si>
  <si>
    <t>Тепловизионная IP-камера
Тепловое излучение: неохлаждаемый микроболометрический сенсор; 15мм@F1.0; область обзора 24°×19°; обнаружение транспорт/человек: 1353/441м, распознавание транспорт/человек: 338/110м, идентификация транспорт/человек: 169/55м; 384×288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</si>
  <si>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DS-2TD2136-25 </t>
  </si>
  <si>
    <t>Тепловизионная IP-камера
Тепловое излучение: неохлаждаемый микроболометрический сенсор; 25мм@F1.0; область обзора 15°×11°; обнаружение транспорт/человек: 2255/735м, распознавание транспорт/человек: 564/184м, идентификация транспорт/человек: 282/92м; 384×288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</si>
  <si>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DS-2TD2235D-25 </t>
  </si>
  <si>
    <t>IP-камера с тепловизионным модулем и ИК-подсветкой до 120м
Тепловое излучение: неохлаждаемый микроболометрический сенсор; 25мм@F1.0; область обзора 21.7° × 16.4°; обнаружение транспорт/человек: 1533/500м, распознавание транспорт/человек: 383/125м, идентификация транспорт/человек: 192/63м; 384×288 @25к/с 
Видимый свет: 1/1.8" Progressive CMOS; вариообъектив 11-40мм@F1.5; угол обзора 36.7°- 11.5°; механический ИК-фильтр; 0.002лк@F1.2; 1920×1080@25к/с
сжатие H.264/MJPEG/MPEG4; WDR 120дБ; 3D DNR, BLC, антитуман, EIS; Smart видеоаналитика; слот для microSD до 64Гб; аудиовход/выход 1/1; тревожные вход/выход 1/1; 1Vp-p композитный выход (75 Ом/BNC); 1 RJ45 10M/100M Ethernet; питание AC24В; 40Вт; -40 °C...+65 °C; IP66; подавитель напряжения переходных процессов TVS 6000B для грозозащиты; 7кг.</t>
  </si>
  <si>
    <t xml:space="preserve"> DS-2TD2235D-50 </t>
  </si>
  <si>
    <t>IP-камера с тепловизионным модулем и ИК-подсветкой до 120м
Тепловое излучение: неохлаждаемый микроболометрический сенсор; 50мм@F1.0; область обзора 11° × 8.2°; обнаружение транспорт/человек: 3067/1000м, распознавание транспорт/человек: 767/250м, идентификация транспорт/человек: 383/125м; 384×288 @25к/с 
Видимый свет: 1/1.8" Progressive CMOS; вариообъектив 11-40мм@F1.5; угол обзора 36.7°- 11.5°; механический ИК-фильтр; 0.002лк@F1.2; 1920×1080@25к/с
сжатие H.264/MJPEG/MPEG4; WDR 120дБ; 3D DNR, BLC, антитуман, EIS; Smart видеоаналитика; слот для microSD до 64Гб; аудиовход/выход 1/1; тревожные вход/выход 1/1; 1Vp-p композитный выход (75 Ом/BNC); 1 RJ45 10M/100M Ethernet; питание AC24В; 40Вт; -40 °C...+65 °C; IP66; подавитель напряжения переходных процессов TVS 6000B для грозозащиты; 7кг.</t>
  </si>
  <si>
    <t>640 × 512</t>
  </si>
  <si>
    <t xml:space="preserve"> DS-2TD2166-15 </t>
  </si>
  <si>
    <t>Тепловизионная IP-камера
Тепловое излучение: неохлаждаемый микроболометрический сенсор; 15мм@F1.0; область обзора 39°×32°; обнаружение транспорт/человек: 1353/441м, распознавание транспорт/человек: 338/110м, идентификация транспорт/человек: 169/55м;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</si>
  <si>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DS-2TD2166-25 </t>
  </si>
  <si>
    <t>Тепловизионная IP-камера
Тепловое излучение: неохлаждаемый микроболометрический сенсор; 25мм@F1.0; область обзора 24°×19°; обнаружение транспорт/человек: 2255/735м, распознавание транспорт/человек: 564/184м, идентификация транспорт/человек: 282/92м;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</si>
  <si>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 xml:space="preserve"> DS-2TD2166-35 </t>
  </si>
  <si>
    <t>Тепловизионная IP-камера
Тепловое излучение: неохлаждаемый микроболометрический сенсор; 35мм@F1.0; область обзора 17°×14°; обнаружение транспорт/человек: 3157/1029м, распознавание транспорт/человек: 789/257м, идентификация транспорт/человек: 395/129м; 640×512 @50к/с; сжатие H.264/MJPEG/MPEG4/H.264+; AGC, DDE, 3DDNR; Smart видеоаналитика; слот для microSD до 128Гб; аудиовход/выход 1/1; тревожные вход/выход 2/2;  1Vp-p композитный выход (75 Ом/BNC); 1 RJ45 10M/100M Ethernet; питание DC12В 3A/AC24В/PoE(802.3at); 18Вт; -40 °C...+65 °C; IP66; подавитель напряжения переходных процессов TVS 6000B для грозозащиты; 2кг.</t>
  </si>
  <si>
    <t>ПОВОРОТНЫЕ ТЕПЛОВИЗИОННЫЕ IP-ВИДЕОКАМЕРЫ</t>
  </si>
  <si>
    <t xml:space="preserve"> DS-2TD4035D-25 </t>
  </si>
  <si>
    <t>Скоростная поворотная IP-камера с тепловизионным модулем и ИК-подсветкой до 150м
Тепловое излучение: неохлаждаемый микроболометрический сенсор; 25мм@F1.0; область обзора 21.7° × 16.4°; обнаружение транспорт/человек: 1533/500м, распознавание транспорт/человек: 383/125м, идентификация транспорт/человек: 192/63м; 384×288 @25к/с 
Видимый свет: 1/2.8" Progressive CMOS;  4.3-129мм, 30x; угол обзора объектива 58.3° - 3.2°; механический ИК-фильтр; 0.03лк@F1.6;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128Гб;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</si>
  <si>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 xml:space="preserve"> DS-2TD4035D-50 </t>
  </si>
  <si>
    <t>Скоростная поворотная IP-камера с тепловизионным модулем и ИК-подсветкой до 150м
Тепловое излучение: неохлаждаемый микроболометрический сенсор; 50мм@F1.0; область обзора 11° × 8.2°; обнаружение транспорт/человек: 30673/1000м, распознавание транспорт/человек: 767/250м, идентификация транспорт/человек: 383/125м; 384×288 @25к/с 
Видимый свет: 1/2.8" Progressive CMOS;  4.3-129мм, 30x; угол обзора объектива 58.3° - 3.2°; механический ИК-фильтр; 0.03лк@F1.6; 1920×1080@25к/с
сжатие H.264/MJPEG/MPEG4; WDR 120дБ, 3D DNR, BLC, антитуман; Smart видеоаналитика; вращение 360°, вручную: 0.1° - 160°/с, по предустановке: 240°/с; наклон -15° - 90°, вручную: 0.1° - 120°/с, по предустановке: 200°/с; слот для microSD до 128Гб; аудиовход/выход 1/1; тревожные вход/выход 7/2; 1Vp-p композитный выход (75 Ом/BNC); 1 RJ45 10M/100M Ethernet; питание AC24В; 60Вт; -40 °C...+65 °C; IP66; подавитель напряжения переходных процессов TVS 6000B для грозозащиты; 8кг.</t>
  </si>
  <si>
    <t xml:space="preserve"> DS-2TD6135-50B2L </t>
  </si>
  <si>
    <t>IP поворотная платформа с тепловизионным модулем и ИК-подсветкой до 500м
Тепловое излучение: неохлаждаемый микроболометрический сенсор; 50мм@F1.0; область обзора 11° × 8.2°; обнаружение транспорт/человек: 3067/1000м, распознавание транспорт/человек: 767/250м, идентификация транспорт/человек: 383/125м; 384×288 @25к/с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</si>
  <si>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 xml:space="preserve"> DS-2TD6135-75B2L </t>
  </si>
  <si>
    <t>IP поворотная платформа с тепловизионным модулем и ИК-подсветкой до 500м
Тепловое излучение: неохлаждаемый микроболометрический сенсор; 75мм@F1.0; область обзора 7.3° × 5.5°; обнаружение транспорт/человек: 4600/1500м, распознавание транспорт/человек: 1150/375м, идентификация транспорт/человек: 575/188м; 384×288 @25к/с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</si>
  <si>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 xml:space="preserve"> DS-2TD6166-50B2L</t>
  </si>
  <si>
    <t>IP поворотная платформа с тепловизионным модулем и ИК-подсветкой до 500м
Тепловое излучение: неохлаждаемый микроболометрический сенсор; 50мм@F1.0; область обзора 12.4° × 9.9°; обнаружение транспорт/человек: 4510/1471м, распознавание транспорт/человек: 1127/368м, идентификация транспорт/человек: 564/184м; 640×512 @50к/с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</si>
  <si>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 xml:space="preserve"> DS-2TD6166-75B2L </t>
  </si>
  <si>
    <t>IP поворотная платформа с тепловизионным модулем и ИК-подсветкой до 500м
Тепловое излучение: неохлаждаемый микроболометрический сенсор; 75мм@F1.0; область обзора 8.3° × 6.6°; обнаружение транспорт/человек: 6765/2206м, распознавание транспорт/человек: 1691/551м, идентификация транспорт/человек: 846/276м; 640×512 @50к/с 
Видимый свет: 1/2.8" Progressive CMOS;  8-250мм, 32x; угол обзора объектива 33.4° - 1.1°; механический ИК-фильтр; 0.05лк@F1.8; 1920×1080@25к/с
сжатие H.264/MJPEG/MPEG4; WDR 120дБ, 3D DNR, BLC, антитуман; Smart видеоаналитика; вращение 360°, вручную: 0.1° - 110°/с, по предустановке: 110°/с; наклон +40° - -90°, вручную: 0.1° - 50°/с, по предустановке: 50°/с; слот для microSD до 128Гб; аудиовход/выход 1/1; тревожные вход/выход 7/2; 1Vp-p композитный выход (75 Ом/BNC); 1 RJ45 10M/100M Ethernet; питание AC24В; 120Вт; -40 °C...+65 °C; IP66; подавитель напряжения переходных процессов TVS 6000B для грозозащиты; 19кг.</t>
  </si>
  <si>
    <t>МОНИТОРЫ</t>
  </si>
  <si>
    <t>DS-D5022QE-B</t>
  </si>
  <si>
    <t>21.5", TFT-LED Монитор
Разрешение 1920х1080; цветность 16.7млн; яркость 250кд/м2; контрастность 1000:1; время отклика 5мс; входы: 1 HDMI, 1 VGA; AC100В-240В; 30Вт; 0°C...+40°C; размер 511.4×313.0×45.4мм; вес 3.2кг.</t>
  </si>
  <si>
    <t>DS-D5032FC</t>
  </si>
  <si>
    <t>32", TFT-LED Монитор
Разрешение 1920х1080; цветность 16.7млн; яркость 300кд/м2; контрастность 3000:1; время отклика 6.5мс; входы: 1 HDMI, 1 VGA, 1 BNC, 1 S-VIDEO, 1 аудио; выходы: 1 BNC, 1 аудио, 2 динамика; AC100В-240В; 65Вт; +5 °C...+40°C; размер 732.4×431.9×70.6мм; вес 8кг.</t>
  </si>
  <si>
    <t>DS-D5032FL</t>
  </si>
  <si>
    <t>32", TFT-LED Монитор
Разрешение 1920х1080; цветность 16.7млн; яркость 400кд/м2; контрастность 4000:1; время отклика 8мс; входы: 1 HDMI, 1 VGA, 1 DVI, 1 BNC, 1 USB, 1 аудио; выходы: 1 аудио, 2 динамика; AC100В-220В; 75Вт; 0 °C...+40°C; размер 737.4×452.5×70.65мм; металл; вес 12кг.</t>
  </si>
  <si>
    <t>DS-D5042FL</t>
  </si>
  <si>
    <t>42", TFT-LED Монитор
Разрешение 1920х1080; цветность 16.7млн; яркость 400кд/м2; контрастность 4000:1; время отклика 8мс; входы: 1 HDMI, 1 VGA, 1 DVI, 1 BNC, 1 USB, 1 аудио; выходы: 1 аудио, 2 динамика; AC100В-220В; 140Вт; 0 °C...+40°C; размер 962.2×570.5×71.55мм; металл; вес 20кг.</t>
  </si>
  <si>
    <t>DS-D5055FL</t>
  </si>
  <si>
    <t>55", TFT-LED Монитор
Разрешение 1920х1080; цветность 16.7млн; яркость 500кд/м2; контрастность 1400:1; время отклика 8мс; входы: 1 HDMI, 4 AV, 1 YPbPr, 1 VGA, 1 S-VIDEO, 1 аудио; выходы: 1 AV, 1 DVI, 1 аудио, 2 динамика; AC100В-240В; 190Вт; 5 °C...+40°C; размер 1288×760.5×61.9мм; металл; вес 33.73кг.</t>
  </si>
  <si>
    <t>DS-D5055UL</t>
  </si>
  <si>
    <t>54.64", TFT-LED Монитор
Разрешение 3840х2160; цветность 1.06млрд; яркость 360кд/м2; контрастность 1200:1; время отклика 6мс; входы: 2 HDMI, 1 VGA, 1 DVI, 1 DP, 1 аудио; AC100В-240В; 120Вт; 5 °C...+40°C; размер 1246.93×725.23×79.9мм; вес 15кг.</t>
  </si>
  <si>
    <t>ЭКРАНЫ ДЛЯ ВИДЕОСТЕН</t>
  </si>
  <si>
    <t>DS-D2046NH-B</t>
  </si>
  <si>
    <t>46" LED Экран
Разрешение 1920х1080; цветность 16.7млн; яркость 800кд/м2; контрастность 4500:1; время отклика 8мс; входы: 1 HDMI, 1 VGA, 1 DVI, 1 BNC, 1 YPbPr; выходы: 1 VGA, 2 BNC, 1 DVI; AC90В-264В; 139Вт; -0 °C...+40°C; размер 1023.8×578.4×113.9мм; рамка 5.5мм; 28кг.</t>
  </si>
  <si>
    <t>DS-D2046NH-C</t>
  </si>
  <si>
    <t>46" LED Экран
Разрешение 1920х1080; цветность 16.7млн; яркость 800кд/м2; контрастность 4500:1; время отклика 8мс; входы: 1 HDMI, 1 VGA, 1 DVI, 1 BNC, 1 YPbPr; выходы: 1 VGA, 2 BNC, 1 DVI; AC90В-264В; 139Вт; -0 °C...+40°C; размер 1022.8×576.67×120.3мм; рамка 3.5мм; 28кг.</t>
  </si>
  <si>
    <t>DS-D2046NL-B</t>
  </si>
  <si>
    <t>46" LED Экран
Разрешение 1920х1080; цветность 16.7млн; яркость 500кд/м2; контрастность 4500:1; время отклика 8мс; входы: 1 HDMI, 1 VGA, 1 DVI, 1 BNC, 1 YPbPr; выходы: 1 VGA, 2 BNC, 1 DVI; AC90В-264В; 111Вт; -0 °C...+40°C; размер 1023.8×579×132мм; рамка 5.3мм; 28кг.</t>
  </si>
  <si>
    <t>DS-D2046NL-C</t>
  </si>
  <si>
    <t>46" LED Экран
Разрешение 1920х1080; цветность 16.7млн; яркость 500кд/м2; контрастность 4500:1; время отклика 8мс; входы: 1 HDMI, 1 VGA, 1 DVI, 1 BNC, 1 YPbPr; выходы: 1 VGA, 2 BNC, 1 DVI; AC90В-264В; 139Вт; -0 °C...+40°C; размер 1022.08×576.67×120.3мм; рамка 3.5мм; 28кг.</t>
  </si>
  <si>
    <t>DS-D2049NL-B</t>
  </si>
  <si>
    <t>49" LED Экран
Разрешение 1920х1080; цветность 1.07млрд; яркость 500кд/м2; контрастность 4000:1; время отклика 8мс; входы: 1 HDMI, 1 VGA, 1 DVI, 1 BNC, 1 YPbPr; выходы: 1 VGA, 2 BNC, 1 DVI; AC90В-264В; 134Вт; -0 °C...+40°C; размер 1077.6×607.8×113.57мм; рамка 3.5мм; 32кг.</t>
  </si>
  <si>
    <t xml:space="preserve">DS-D2055NH-B </t>
  </si>
  <si>
    <t>55" LED Экран
Разрешение 1920х1080; цветность 16.7млн; яркость 800кд/м2; контрастность 4500:1; время отклика 8мс; входы: 1 HDMI, 1 VGA, 1 DVI, 1 BNC, 1 YPbPr; выходы: 1 VGA, 2 BNC, 1 DVI; AC90В-264В; 192Вт; -0 °C...+40°C; размер 1213.6×684.3×111.2мм; рамка 3.5мм; 35кг.</t>
  </si>
  <si>
    <t>DS-D2055NH-E/G</t>
  </si>
  <si>
    <t>55" LED Экран
Разрешение 1920х1080; цветность 1.06млрд; яркость 700кд/м2; контрастность 4000:1; время отклика 8мс; входы: 1 HDMI, 1 VGA, 1 DVI, 1 BNC, 1 YPbPr, 1 USB; выходы: 1 VGA, 2 BNC, 1 DVI; AC90В-264В; 192Вт; -0 °C...+40°C; размер 1212.6×682×112мм; рамка 1.8мм; 35кг.</t>
  </si>
  <si>
    <t xml:space="preserve">DS-D2055NL-B </t>
  </si>
  <si>
    <t>55" LED Экран
Разрешение 1920х1080; цветность 16.7млн; яркость 800кд/м2; контрастность 4500:1; время отклика 8мс; входы: 1 HDMI, 1 VGA, 1 DVI, 1 BNC, 1 YPbPr; выходы: 1 VGA, 2 BNC, 1 DVI; AC90В-264В; 192Вт; -0 °C...+40°C; размер 1213.6×684.3×112.9мм; рамка 3.5мм; 35кг.</t>
  </si>
  <si>
    <t>КОНТРОЛЛЕРЫ ДЛЯ ВИДЕОСТЕН</t>
  </si>
  <si>
    <t>DS-C10S-S11/E</t>
  </si>
  <si>
    <t>Контроллер на 11 слотов
6 входов и 5 выходов; AC100В-240В; ≤250В; -0 °C...+50°C; шасси 4U; размер 352×177×442.4мм; вес ≤20кг (заполненный).</t>
  </si>
  <si>
    <t>DS-C10S-S22/E</t>
  </si>
  <si>
    <t>Контроллер на 22 слота
12 входов и 10 выходов; AC100В-240В; ≤450В; -0 °C...+50°C; шасси 8U; размер 352×354×442.4мм; вес ≤35кг (заполненный).</t>
  </si>
  <si>
    <t>DS-C10S-S41/E</t>
  </si>
  <si>
    <t>Контроллер на 41 слот
23 входа и 18 выходов; AC100В-240В; ≤1000В; -0 °C...+50°C; шасси 13U; размер 417×576.6×442.4мм; вес ≤50кг (заполненный).</t>
  </si>
  <si>
    <t>PОЕ КОММУТАТОРЫ</t>
  </si>
  <si>
    <t>НЕУПРАВЛЯЕМЫЕ</t>
  </si>
  <si>
    <t>DS-3E0105P-E</t>
  </si>
  <si>
    <t>4 RJ45 100M PoE; 1 Uplink порт 100М Ethernet; таблица MAC адресов на 8000 записей; пропускная способность 1Гб/с; стандарты PoE: IEEE802.3af, IEEE802.3at; бюджет PoE 58Вт; DC51В, 1.25A; 63Вт; 0 °C...+40°C.</t>
  </si>
  <si>
    <t>DS-3E0109P-E</t>
  </si>
  <si>
    <t>8 RJ45 100M PoE; 1 Uplink порт 100М Ethernet; таблица MAC адресов на 4000 записей; пропускная способность 1.8Гб/с; стандарты PoE: IEEE802.3af, IEEE802.3at; бюджет PoE 123Вт; DC51В, 2.5A; 127Вт; 0 °C...+40°C.</t>
  </si>
  <si>
    <t>DS-3E0318P-E</t>
  </si>
  <si>
    <t>16 RJ45 100M PoE; 2 Uplink комбо-порта 1000М; таблица MAC адресов на 4000 записей; пропускная способность 7.2Гб/с; стандарты PoE: IEEE802.3af, IEEE802.3at; бюджет PoE 230Вт; AC100-240В; 250Вт; 0 °C...+40°C.</t>
  </si>
  <si>
    <t>DS-3E0326P-E</t>
  </si>
  <si>
    <t>24 RJ45 100M PoE; 2 Uplink комбо-порта 1000М; таблица MAC адресов на 4000 записей; пропускная способность 8.8Гб/с; стандарты PoE: IEEE802.3af, IEEE802.3at; бюджет PoE 370Вт; AC100-240В; 440Вт; 0 °C...+40°C.</t>
  </si>
  <si>
    <t>УПРАВЛЯЕМЫЕ (ВЕБ-ИНТЕРФЕЙС)</t>
  </si>
  <si>
    <t>DS-3E1310P-E</t>
  </si>
  <si>
    <t>8 RJ45 100M PoE; 2 RJ45 1000M PoE; 2 1000М SFP порта; таблица MAC адресов на 4000 записей; пропускная способность 5.4Гб/с; стандарты PoE: IEEE 802.3af, IEEE802.3at; бюджет PoE 123Вт; AC100-240В; 0 °C...+40°C.</t>
  </si>
  <si>
    <t>DS-3E1318P-E</t>
  </si>
  <si>
    <t>16 RJ45 100M PoE; 2 RJ45 1000M PoE; 2 1000М SFP порта; таблица MAC адресов на 4000 записей; пропускная способность 7.2Гб/с; стандарты PoE: IEEE 802.3af, IEEE802.3at; бюджет PoE 230Вт; AC100-240В; 0 °C...+40°C.</t>
  </si>
  <si>
    <t>DS-3E1326P-E</t>
  </si>
  <si>
    <t>24 RJ45 100M PoE; 2 RJ45 1000M PoE; 2 1000М SFP порта; таблица MAC адресов на 4000 записей; пропускная способность 8.8Гб/с; стандарты PoE: IEEE 802.3af, IEEE802.3at; бюджет PoE 230Вт; AC100-240В; 0 °C...+40°C.</t>
  </si>
  <si>
    <t>УПРАВЛЯЕМЫЕ</t>
  </si>
  <si>
    <t>DS-3D2208P</t>
  </si>
  <si>
    <t>8 RJ45 100M PoE; 2 RJ45 1000M PoE; 2 1000М SFP порта; 1 порт консоли; таблица MAC адресов на 8000 записей; пропускная способность 32Гб/с; стандарты PoE: IEEE802.3af, IEEE802.3at; бюджет PoE 150Вт; AC100-240В, 1A/230В; 170Вт; 0 °C...+55°C.</t>
  </si>
  <si>
    <t>DS-3D2228P</t>
  </si>
  <si>
    <t>24 RJ45 100M PoE; 4 RJ45 1000M PoE; 4 1000М SFP порта; 1 порт консоли; таблица MAC адресов на 8000 записей; пропускная способность 32Гб/с; стандарты PoE: IEEE802.3af, IEEE802.3at; бюджет PoE 360Вт; AC100-240В, 1A/230В; 170Вт; 0 °C...+55°C.</t>
  </si>
  <si>
    <t>ОПТИЧЕСКИЕ МОДУЛИ</t>
  </si>
  <si>
    <t>HK-1.25G-20-1310</t>
  </si>
  <si>
    <t xml:space="preserve">TX1310nm/1.25G,RX1550nm/1.25G,LC, single mode и single fiber, 0…+70°C, 20км,, SFP </t>
  </si>
  <si>
    <t>HK-1.25G-20-1550</t>
  </si>
  <si>
    <t xml:space="preserve">TX1550nm/1.25G,RX1310nm/1.25G,LC, single mode и single fiber, 20км, 0…+70°C, SFP </t>
  </si>
  <si>
    <t>POE ИНЖЕКТОРЫ</t>
  </si>
  <si>
    <t xml:space="preserve">30Вт PoE-инжектор </t>
  </si>
  <si>
    <t>1 RJ45 интерфейс 1000M. Подходит для моделей DS-2DF8/76/5xxx-AE/AE3/AELs; и DS-2DE2DE7xxx-AE.</t>
  </si>
  <si>
    <t xml:space="preserve">60Вт PoE-инжектор </t>
  </si>
  <si>
    <t>1 RJ45 интерфейс 1000M. Подходит для DS-2DE5/4xxx-AE/-AE3</t>
  </si>
  <si>
    <r>
      <rPr>
        <b/>
        <sz val="14"/>
        <color theme="1"/>
        <rFont val="Arial"/>
        <family val="2"/>
        <charset val="204"/>
      </rPr>
      <t>Серия Domination IP MDR</t>
    </r>
    <r>
      <rPr>
        <sz val="11"/>
        <color theme="1"/>
        <rFont val="Arial"/>
        <family val="2"/>
        <charset val="204"/>
      </rPr>
      <t xml:space="preserve">
</t>
    </r>
    <r>
      <rPr>
        <sz val="9"/>
        <color theme="1"/>
        <rFont val="Arial"/>
        <family val="2"/>
        <charset val="204"/>
      </rPr>
      <t>Полностью готовое решение под ОС Linux. Разрешение записи для IP-камер - без ограничений, зависит от IP камеры. Скорость записи - без ограничений, зависит от IP камеры. Поддержка аудиоканалов IP-камер. Поддержка поворотных IP-камер. В комплекте с сервером поставляется клиентское ПО Domination под ОС Windows для просмотра, настройки и администрирования неограниченного количества видеосерверов Domination. Количество удаленных рабочих мест - неограничено. Бесплатные клиенты для iOS и Android. Гарантия: 2 года.</t>
    </r>
  </si>
  <si>
    <r>
      <rPr>
        <b/>
        <sz val="10"/>
        <color indexed="9"/>
        <rFont val="Times New Roman"/>
        <family val="1"/>
        <charset val="204"/>
      </rPr>
      <t>Изображение</t>
    </r>
  </si>
  <si>
    <r>
      <rPr>
        <b/>
        <sz val="10"/>
        <color indexed="9"/>
        <rFont val="Times New Roman"/>
        <family val="1"/>
        <charset val="204"/>
      </rPr>
      <t>Модель</t>
    </r>
  </si>
  <si>
    <r>
      <rPr>
        <b/>
        <sz val="10"/>
        <color indexed="9"/>
        <rFont val="Times New Roman"/>
        <family val="1"/>
        <charset val="204"/>
      </rPr>
      <t>Цена, руб.</t>
    </r>
  </si>
  <si>
    <r>
      <rPr>
        <sz val="11"/>
        <rFont val="Calibri"/>
        <family val="2"/>
      </rPr>
      <t>Поддержка 9 IP-камер;возможность установки до 4 HDD до 6 Tb каждый; распределенная система записи MDR до 800 Мбит/сек; 2 сетевые платы; 19" корпус 2U; гарантия 2 года; поставляется без HDD</t>
    </r>
  </si>
  <si>
    <r>
      <rPr>
        <u/>
        <sz val="11"/>
        <color indexed="12"/>
        <rFont val="Calibri"/>
        <family val="2"/>
        <charset val="204"/>
        <scheme val="minor"/>
      </rPr>
      <t>Domination IP-16-4 MDR</t>
    </r>
  </si>
  <si>
    <r>
      <rPr>
        <sz val="11"/>
        <rFont val="Calibri"/>
        <family val="2"/>
      </rPr>
      <t>Поддержка 16 IP-камер;возможность установки до 4 HDD до 6 Tb каждый; распределенная система записи MDR до 800 Мбит/сек; 2 сетевые платы; 19" корпус 2U; гарантия 2 года; поставляется без HDD</t>
    </r>
  </si>
  <si>
    <r>
      <rPr>
        <u/>
        <sz val="11"/>
        <color indexed="12"/>
        <rFont val="Calibri"/>
        <family val="2"/>
        <charset val="204"/>
        <scheme val="minor"/>
      </rPr>
      <t>Domination IP-24-4 MDR</t>
    </r>
  </si>
  <si>
    <r>
      <rPr>
        <sz val="11"/>
        <rFont val="Calibri"/>
        <family val="2"/>
      </rPr>
      <t>Поддержка 24 IP-камер;возможность установки до 4 HDD до 6 Tb каждый; распределенная система записи MDR до 800 Мбит/сек; 2 сетевые платы; 19" корпус 2U; гарантия 2 года; поставляется без HDD</t>
    </r>
  </si>
  <si>
    <r>
      <rPr>
        <u/>
        <sz val="11"/>
        <color indexed="12"/>
        <rFont val="Calibri"/>
        <family val="2"/>
        <charset val="204"/>
        <scheme val="minor"/>
      </rPr>
      <t>Domination IP-32-4 MDR</t>
    </r>
  </si>
  <si>
    <r>
      <rPr>
        <sz val="11"/>
        <rFont val="Calibri"/>
        <family val="2"/>
      </rPr>
      <t>Поддержка 32 IP-камер;возможность установки до 4 HDD до 6 Tb каждый; распределенная система записи MDR до 800 Мбит/сек; 2 сетевые платы; 19" корпус 2U; гарантия 2 года; поставляется без HDD</t>
    </r>
  </si>
  <si>
    <r>
      <rPr>
        <u/>
        <sz val="11"/>
        <color indexed="12"/>
        <rFont val="Calibri"/>
        <family val="2"/>
        <charset val="204"/>
        <scheme val="minor"/>
      </rPr>
      <t>Domination IP-24-12 MDR</t>
    </r>
  </si>
  <si>
    <r>
      <rPr>
        <sz val="11"/>
        <rFont val="Calibri"/>
        <family val="2"/>
      </rPr>
      <t>Поддержка 24 IP-камер;возможность установки до 12 HDD до 6 Tb каждый; распределенная система записи MDR до 800 Мбит/сек; 2 сетевые платы; 19" корпус 3U; гарантия 2 года; поставляется без HDD</t>
    </r>
  </si>
  <si>
    <r>
      <rPr>
        <u/>
        <sz val="11"/>
        <color indexed="12"/>
        <rFont val="Calibri"/>
        <family val="2"/>
        <charset val="204"/>
        <scheme val="minor"/>
      </rPr>
      <t>Domination IP-32-12 MDR</t>
    </r>
  </si>
  <si>
    <r>
      <rPr>
        <sz val="11"/>
        <rFont val="Calibri"/>
        <family val="2"/>
      </rPr>
      <t>Поддержка 32 IP-камер;возможность установки до 12 HDD до 6 Tb каждый; распределенная система записи MDR до 800 Мбит/сек; 2 сетевые платы; 19" корпус 3U; гарантия 2 года; поставляется без HDD</t>
    </r>
  </si>
  <si>
    <r>
      <rPr>
        <b/>
        <sz val="14"/>
        <rFont val="Arial"/>
        <family val="2"/>
      </rPr>
      <t xml:space="preserve">Серия Domination IP MDR Hot Swap:
</t>
    </r>
    <r>
      <rPr>
        <sz val="9"/>
        <rFont val="Arial"/>
        <family val="2"/>
      </rPr>
      <t>Полностью готовое решение под ОС  Linux. Разрешение записи для IP-камер - без ограничений, зависит от IP камеры. Скорость записи  - без ограничений, зависит от IP камеры. Поддержка аудиоканалов IP-камер. Поддержка поворотных IP-камер. В комплекте  с сервером поставляется клиентское ПО Domination под ОС Windows  для просмотра, настройки и администрирования неограниченного количества видеосерверов Domination. Количество удаленных рабочих мест - неограничено. Функция "горячей замены" жестких дисков. Бесплатный клиент под iOS и Android.</t>
    </r>
  </si>
  <si>
    <t>Технические характеристики</t>
  </si>
  <si>
    <r>
      <rPr>
        <sz val="11"/>
        <rFont val="Calibri"/>
        <family val="2"/>
      </rPr>
      <t>Поддержка 16 IP-камер;возможность установки до 4 HDD до 6 Tb каждый; распределенная система записи MDR до 800 Мбит/сек; функция "горячей замены" HDD; 2 сетевые платы; 19" корпус 2U; гарантия 5 лет; поставляется без HDD</t>
    </r>
  </si>
  <si>
    <r>
      <rPr>
        <sz val="11"/>
        <rFont val="Calibri"/>
        <family val="2"/>
      </rPr>
      <t>Поддержка 24 IP-камер;возможность установки до 4 HDD до 6 Tb каждый; распределенная система записи MDR до 800 Мбит/сек; функция "горячей замены" HDD; 2 сетевые платы; 19" корпус 2U; гарантия 5 лет; поставляется без HDD</t>
    </r>
  </si>
  <si>
    <r>
      <rPr>
        <sz val="11"/>
        <rFont val="Calibri"/>
        <family val="2"/>
      </rPr>
      <t>Поддержка 32 IP-камер;возможность установки до 4 HDD до 6 Tb каждый; распределенная система записи MDR до 800 Мбит/сек; функция "горячей замены" HDD; 2 сетевые платы; 19" корпус 2U; гарантия 5 лет; поставляется без HDD</t>
    </r>
  </si>
  <si>
    <r>
      <rPr>
        <sz val="11"/>
        <rFont val="Calibri"/>
        <family val="2"/>
      </rPr>
      <t>Поддержка 24 IP-камер;возможность установки до 12 HDD до 6 Tb каждый; распределенная система записи MDR до 800 Мбит/сек; функция "горячей замены" HDD; 2 сетевые платы; 19" корпус 2U; гарантия 5 лет; поставляется без HDD</t>
    </r>
  </si>
  <si>
    <r>
      <rPr>
        <sz val="11"/>
        <rFont val="Calibri"/>
        <family val="2"/>
      </rPr>
      <t>Поддержка 32 IP-камер;возможность установки до 12 HDD до 6 Tb каждый; распределенная система записи MDR до 800 Мбит/сек; функция "горячей замены" HDD; 2 сетевые платы; 19" корпус 2U; гарантия 5 лет; поставляется без HDD</t>
    </r>
  </si>
  <si>
    <r>
      <rPr>
        <b/>
        <sz val="14"/>
        <rFont val="Arial"/>
        <family val="2"/>
      </rPr>
      <t>Сервер распознавания автомобильных номеров Domination:</t>
    </r>
  </si>
  <si>
    <r>
      <rPr>
        <sz val="9"/>
        <rFont val="Arial"/>
        <family val="2"/>
      </rPr>
      <t>Протестированный процессорный блок с предустановленным клиентским ПО Domination Авто под ОС Windows. Работает с серверами Domination.</t>
    </r>
  </si>
  <si>
    <r>
      <rPr>
        <sz val="9"/>
        <rFont val="Arial"/>
        <family val="2"/>
      </rPr>
      <t xml:space="preserve">Основные возможности:
</t>
    </r>
    <r>
      <rPr>
        <sz val="9"/>
        <rFont val="Arial"/>
        <family val="2"/>
      </rPr>
      <t xml:space="preserve">- Возможно распознавание всех однострочных номеров, соответствующих ГОСТУ.
</t>
    </r>
    <r>
      <rPr>
        <sz val="9"/>
        <rFont val="Arial"/>
        <family val="2"/>
      </rPr>
      <t xml:space="preserve">- Позволяет регистрировать 18 типов российских номерных автомобильных знаков
</t>
    </r>
    <r>
      <rPr>
        <sz val="9"/>
        <rFont val="Arial"/>
        <family val="2"/>
      </rPr>
      <t xml:space="preserve">- Автоматическое ведение журнала проехавшего автотранспорта.
</t>
    </r>
    <r>
      <rPr>
        <sz val="9"/>
        <rFont val="Arial"/>
        <family val="2"/>
      </rPr>
      <t xml:space="preserve">- Ручная корректировка журнала.
</t>
    </r>
    <r>
      <rPr>
        <sz val="9"/>
        <rFont val="Arial"/>
        <family val="2"/>
      </rPr>
      <t xml:space="preserve">- Картотека постоянных или требующих внимания автомобилей.
</t>
    </r>
    <r>
      <rPr>
        <sz val="9"/>
        <rFont val="Arial"/>
        <family val="2"/>
      </rPr>
      <t xml:space="preserve">- Ведение списка парковки.
</t>
    </r>
    <r>
      <rPr>
        <sz val="9"/>
        <rFont val="Arial"/>
        <family val="2"/>
      </rPr>
      <t xml:space="preserve">- Создание отчетов.
</t>
    </r>
    <r>
      <rPr>
        <sz val="9"/>
        <rFont val="Arial"/>
        <family val="2"/>
      </rPr>
      <t xml:space="preserve">- Оперативное информирование оператора о событиях, требующих внимания.
</t>
    </r>
    <r>
      <rPr>
        <sz val="9"/>
        <rFont val="Arial"/>
        <family val="2"/>
      </rPr>
      <t xml:space="preserve">- Управление внешними устройствами.
</t>
    </r>
    <r>
      <rPr>
        <sz val="9"/>
        <rFont val="Arial"/>
        <family val="2"/>
      </rPr>
      <t>- Возможность удаленного контроля автотранспорта по сети сразу несколькими пользователями системы.</t>
    </r>
  </si>
  <si>
    <r>
      <rPr>
        <b/>
        <sz val="16"/>
        <color indexed="9"/>
        <rFont val="Times New Roman"/>
        <family val="1"/>
      </rPr>
      <t>Изображение</t>
    </r>
  </si>
  <si>
    <r>
      <rPr>
        <b/>
        <sz val="16"/>
        <color indexed="9"/>
        <rFont val="Times New Roman"/>
        <family val="1"/>
      </rPr>
      <t>Модель</t>
    </r>
  </si>
  <si>
    <r>
      <rPr>
        <b/>
        <sz val="10"/>
        <color indexed="9"/>
        <rFont val="Times New Roman"/>
        <family val="1"/>
      </rPr>
      <t>Цена, руб.</t>
    </r>
  </si>
  <si>
    <r>
      <rPr>
        <sz val="11"/>
        <rFont val="Calibri"/>
        <family val="2"/>
      </rPr>
      <t>Распознавание до 4-х IP камер с разрешением до 1920х1080. Гарантия 1 год</t>
    </r>
  </si>
  <si>
    <r>
      <rPr>
        <b/>
        <sz val="14"/>
        <rFont val="Arial"/>
        <family val="2"/>
      </rPr>
      <t xml:space="preserve">Серия Domination УРМ:
</t>
    </r>
    <r>
      <rPr>
        <sz val="9"/>
        <rFont val="Arial"/>
        <family val="2"/>
      </rPr>
      <t>Протестированный процессорный блок с предустановленным клиентским ПО Domination под ОС Windows. Предназначен для просмотра, настройки и администрирования неограниченного количества видеосерверов Domination по сети.</t>
    </r>
  </si>
  <si>
    <r>
      <rPr>
        <b/>
        <sz val="16"/>
        <color indexed="9"/>
        <rFont val="Times New Roman"/>
        <family val="1"/>
      </rPr>
      <t>Характеристики :</t>
    </r>
  </si>
  <si>
    <r>
      <rPr>
        <u/>
        <sz val="10"/>
        <color indexed="12"/>
        <rFont val="Arial"/>
        <family val="2"/>
      </rPr>
      <t> Domination УРМ1 (16*1,3)</t>
    </r>
  </si>
  <si>
    <r>
      <rPr>
        <sz val="11"/>
        <rFont val="Calibri"/>
        <family val="2"/>
      </rPr>
      <t>Гарантированное одновременное отображение до 32-х IP-камер при использовании второго потока и скоростью 25 к/с в формате H264 по каждой камере в одном виде клиентского ПО Domination; подключение второго монитора по интерфейсу DVI, HDMI; гарантия 1 год</t>
    </r>
  </si>
  <si>
    <r>
      <rPr>
        <b/>
        <sz val="10"/>
        <rFont val="Arial"/>
        <family val="2"/>
      </rPr>
      <t>по запросу</t>
    </r>
  </si>
  <si>
    <r>
      <rPr>
        <u/>
        <sz val="10"/>
        <color indexed="12"/>
        <rFont val="Arial"/>
        <family val="2"/>
      </rPr>
      <t> Domination УРМ2 (16*2)</t>
    </r>
  </si>
  <si>
    <r>
      <rPr>
        <sz val="11"/>
        <rFont val="Calibri"/>
        <family val="2"/>
      </rPr>
      <t>Гарантированное одновременное отображение 64-х IP-камер при использовании второго потока и скоростью 25 к/с в формате H264 по каждой камере в одном виде клиентского ПО Domination; подключение второго монитора по интерфейсу DVI, HDMI; гарантия 1 год</t>
    </r>
  </si>
  <si>
    <r>
      <rPr>
        <u/>
        <sz val="10"/>
        <color indexed="12"/>
        <rFont val="Arial"/>
        <family val="2"/>
      </rPr>
      <t xml:space="preserve"> Domination УРМ3 (16*2 на 4 
</t>
    </r>
    <r>
      <rPr>
        <u/>
        <sz val="10"/>
        <color indexed="12"/>
        <rFont val="Arial"/>
        <family val="2"/>
      </rPr>
      <t> монитора)</t>
    </r>
  </si>
  <si>
    <r>
      <rPr>
        <sz val="11"/>
        <rFont val="Calibri"/>
        <family val="2"/>
      </rPr>
      <t xml:space="preserve">Гарантированное одновременное отображение 64-х IP-камер при использовании второго потока и скоростью 25 к/с в формате H264 по каждой камере в одном виде клиентского ПО Domination; </t>
    </r>
    <r>
      <rPr>
        <i/>
        <sz val="10"/>
        <rFont val="Arial"/>
        <family val="2"/>
      </rPr>
      <t>п</t>
    </r>
    <r>
      <rPr>
        <i/>
        <sz val="10"/>
        <rFont val="Calibri"/>
        <family val="2"/>
      </rPr>
      <t xml:space="preserve">одключение 4-х мониторов </t>
    </r>
    <r>
      <rPr>
        <sz val="11"/>
        <rFont val="Calibri"/>
        <family val="2"/>
      </rPr>
      <t>; гарантия 1 год</t>
    </r>
  </si>
  <si>
    <r>
      <rPr>
        <u/>
        <sz val="10"/>
        <color indexed="12"/>
        <rFont val="Arial"/>
        <family val="2"/>
      </rPr>
      <t> Domination УРМ1-2U (16*1,3)</t>
    </r>
  </si>
  <si>
    <r>
      <rPr>
        <sz val="11"/>
        <rFont val="Calibri"/>
        <family val="2"/>
      </rPr>
      <t>Гарантированное одновременное отображение до 32-х IP-камер при использовании второго потока и скоростью 25 к/с в формате H264 по каждой камере в одном виде клиентского ПО Domination; подключение второго монитора по интерфейсу DVI, HDMI; корпус 2U; гарантия 1 год.</t>
    </r>
  </si>
  <si>
    <r>
      <rPr>
        <u/>
        <sz val="10"/>
        <color indexed="12"/>
        <rFont val="Arial"/>
        <family val="2"/>
      </rPr>
      <t> Domination УРМ2-2U (16*2)</t>
    </r>
  </si>
  <si>
    <r>
      <rPr>
        <sz val="11"/>
        <rFont val="Calibri"/>
        <family val="2"/>
      </rPr>
      <t>Гарантированное одновременное отображение 64-х IP-камер при использовании второго потока и скоростью 25 к/с в формате H264 по каждой камере в одном виде клиентского ПО Domination; подключение второго монитора по интерфейсу DVI, HDMI; корпус 2U; гарантия 1 год</t>
    </r>
  </si>
  <si>
    <r>
      <rPr>
        <u/>
        <sz val="10"/>
        <color indexed="12"/>
        <rFont val="Arial"/>
        <family val="2"/>
      </rPr>
      <t xml:space="preserve"> Domination УРМ3-2U (16*2 на 4 
</t>
    </r>
    <r>
      <rPr>
        <u/>
        <sz val="10"/>
        <color indexed="12"/>
        <rFont val="Arial"/>
        <family val="2"/>
      </rPr>
      <t> монитора)</t>
    </r>
  </si>
  <si>
    <r>
      <rPr>
        <sz val="11"/>
        <rFont val="Calibri"/>
        <family val="2"/>
      </rPr>
      <t xml:space="preserve">Гарантированное одновременное отображение 64-х IP-камер при использовании второго потока и скоростью 25 к/с в формате H264 по каждой камере в одном виде клиентского ПО Domination; </t>
    </r>
    <r>
      <rPr>
        <i/>
        <sz val="10"/>
        <rFont val="Arial"/>
        <family val="2"/>
      </rPr>
      <t>п</t>
    </r>
    <r>
      <rPr>
        <i/>
        <sz val="10"/>
        <rFont val="Calibri"/>
        <family val="2"/>
      </rPr>
      <t xml:space="preserve">одключение 4-х мониторов </t>
    </r>
    <r>
      <rPr>
        <sz val="11"/>
        <rFont val="Calibri"/>
        <family val="2"/>
      </rPr>
      <t>; корпус 2U; гарантия 1 год</t>
    </r>
  </si>
  <si>
    <t>Domination IP-9-4 MDR</t>
  </si>
  <si>
    <r>
      <rPr>
        <u/>
        <sz val="10"/>
        <color indexed="12"/>
        <rFont val="Arial"/>
        <family val="2"/>
        <charset val="204"/>
      </rPr>
      <t>Domination IP-16-4 HS</t>
    </r>
  </si>
  <si>
    <r>
      <rPr>
        <u/>
        <sz val="10"/>
        <color indexed="12"/>
        <rFont val="Arial"/>
        <family val="2"/>
        <charset val="204"/>
      </rPr>
      <t>Domination IP-24-4 HS</t>
    </r>
  </si>
  <si>
    <r>
      <rPr>
        <u/>
        <sz val="10"/>
        <color indexed="12"/>
        <rFont val="Arial"/>
        <family val="2"/>
        <charset val="204"/>
      </rPr>
      <t>Domination IP-32-4 HS</t>
    </r>
  </si>
  <si>
    <r>
      <rPr>
        <u/>
        <sz val="10"/>
        <color indexed="12"/>
        <rFont val="Arial"/>
        <family val="2"/>
        <charset val="204"/>
      </rPr>
      <t>Domination IP-24-12 HS</t>
    </r>
  </si>
  <si>
    <r>
      <rPr>
        <u/>
        <sz val="10"/>
        <color indexed="12"/>
        <rFont val="Arial"/>
        <family val="2"/>
        <charset val="204"/>
      </rPr>
      <t>Domination IP-32-12 HS</t>
    </r>
  </si>
  <si>
    <r>
      <rPr>
        <u/>
        <sz val="10"/>
        <color indexed="12"/>
        <rFont val="Arial"/>
        <family val="2"/>
        <charset val="204"/>
      </rPr>
      <t> Domination АUТО PLUS</t>
    </r>
  </si>
  <si>
    <t>USB-TRASSIR</t>
  </si>
  <si>
    <t>USB-ключ защиты для системы видеонаблюдения TRASSIR.</t>
  </si>
  <si>
    <t>ПО для подключения IP-камер к системе видеонаблюдения TRASSIR (без НДС)</t>
  </si>
  <si>
    <t>TRASSIR IP</t>
  </si>
  <si>
    <r>
      <rPr>
        <b/>
        <sz val="10"/>
        <rFont val="Arial cyr"/>
      </rPr>
      <t>TRASSIR IP</t>
    </r>
    <r>
      <rPr>
        <sz val="8"/>
        <rFont val="Arial"/>
        <family val="2"/>
        <charset val="204"/>
      </rPr>
      <t xml:space="preserve"> - профессиональное ПО для записи и отображения 1-й IP-видеокамеры по Нативному (Native), или RTSP протоколу (</t>
    </r>
    <r>
      <rPr>
        <i/>
        <sz val="10"/>
        <rFont val="Arial cyr"/>
      </rPr>
      <t>функции: многопоточность, двусторонний звук, I/O, PTZ, Edge Storage, аппаратная аналитика</t>
    </r>
    <r>
      <rPr>
        <sz val="8"/>
        <rFont val="Arial"/>
        <family val="2"/>
        <charset val="204"/>
      </rPr>
      <t xml:space="preserve"> и др. - </t>
    </r>
    <r>
      <rPr>
        <u/>
        <sz val="10"/>
        <rFont val="Arial cyr"/>
      </rPr>
      <t>зависит от модели видеокамеры, уточняйте на сайте http://www.dssl.ru/support/tech/soft/support_ip.php</t>
    </r>
    <r>
      <rPr>
        <sz val="8"/>
        <rFont val="Arial"/>
        <family val="2"/>
        <charset val="204"/>
      </rPr>
      <t>), или 1-го канала NVR / DVR. Клиентские приложения: Windows, MacOS, TRASSIR OS (Linux), Android, iOS. Многосерверная архитектура, карты. Сверхнадежный архив MultiStor II. Видеоаналитика включена: интерактивный поиск в архиве ActiveSearch, MultiSearch, детектор огня и дыма, детектор лиц, детектор саботажа, детектор движения. Детектор звука. Онлайн сервис мониторинга в подарок http://cloud.trassir.com/ ♦ Модель и/или бренд видеокамеры фиксируется при выписке лицензии (замена видеокамеры не возможна). ♦ Cтоимость подключения 1 канала видео. USB-ключ защиты приобретается отдельно.</t>
    </r>
  </si>
  <si>
    <t>TRASSIR AnyIP</t>
  </si>
  <si>
    <r>
      <rPr>
        <b/>
        <sz val="10"/>
        <rFont val="Arial cyr"/>
      </rPr>
      <t>TRASSIR AnyIP</t>
    </r>
    <r>
      <rPr>
        <sz val="8"/>
        <rFont val="Arial"/>
        <family val="2"/>
        <charset val="204"/>
      </rPr>
      <t xml:space="preserve"> - профессиональное программное обеспечение для подключения 1-й любой видеокамеры. Поддерживаются </t>
    </r>
    <r>
      <rPr>
        <b/>
        <sz val="10"/>
        <rFont val="Arial cyr"/>
      </rPr>
      <t>все возможности ПО TRASSIR IP со следующими дополнениями</t>
    </r>
    <r>
      <rPr>
        <sz val="8"/>
        <rFont val="Arial"/>
        <family val="2"/>
        <charset val="204"/>
      </rPr>
      <t xml:space="preserve">: ♦ </t>
    </r>
    <r>
      <rPr>
        <i/>
        <sz val="10"/>
        <rFont val="Arial cyr"/>
      </rPr>
      <t>поддерживается протокол ONVIF</t>
    </r>
    <r>
      <rPr>
        <sz val="8"/>
        <rFont val="Arial"/>
        <family val="2"/>
        <charset val="204"/>
      </rPr>
      <t xml:space="preserve"> ♦ </t>
    </r>
    <r>
      <rPr>
        <i/>
        <sz val="10"/>
        <rFont val="Arial cyr"/>
      </rPr>
      <t>модель и бренд видеокамеры можно изменить</t>
    </r>
    <r>
      <rPr>
        <sz val="8"/>
        <rFont val="Arial"/>
        <family val="2"/>
        <charset val="204"/>
      </rPr>
      <t xml:space="preserve"> (любой поддерживаемый протокол). ♦ Cтоимость подключения 1 канала видео. USB-ключ защиты приобретается отдельно.</t>
    </r>
  </si>
  <si>
    <t>TRASSIR NETREC</t>
  </si>
  <si>
    <r>
      <rPr>
        <b/>
        <sz val="10"/>
        <rFont val="Arial cyr"/>
      </rPr>
      <t>TRASSIR NetREC</t>
    </r>
    <r>
      <rPr>
        <sz val="8"/>
        <rFont val="Arial"/>
        <family val="2"/>
        <charset val="204"/>
      </rPr>
      <t xml:space="preserve"> - профессиональное программное обеспечение для подключения 1-го любого видеоканала с другого сервера TRASSIR (через сеть, используется для повышения надежности, резервирования или дублирования архивов в распределенных системах). ♦ Стоимость подключения 1 канала видео. USB-ключ защиты приобретается отдельно.</t>
    </r>
  </si>
  <si>
    <t>TRASSIR для DVR/NVR</t>
  </si>
  <si>
    <r>
      <rPr>
        <b/>
        <sz val="10"/>
        <rFont val="Arial cyr"/>
      </rPr>
      <t>TRASSIR для DVR/NVR</t>
    </r>
    <r>
      <rPr>
        <sz val="8"/>
        <rFont val="Arial"/>
        <family val="2"/>
        <charset val="204"/>
      </rPr>
      <t xml:space="preserve"> - профессиональное программное обеспечение TRASSIR для подключения 1-го non-PC IP видеосервера, видеорегистратора или видеоэнкодера (вне зависимости от количества каналов на устройстве, список поддерживаемых устройств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видекамер, возможность поддержки ActiveDome. Облачный сервис мониторинга ♦ TRASSIR Cloud в подарок (http://cloud.trassir.com/). ♦ Модель и/или бренд видеорегистратора фиксируется при выписке лицензии (замена видеорегистратора не возможна). ♦ USB-ключ защиты приобретается отдельно.</t>
    </r>
  </si>
  <si>
    <r>
      <rPr>
        <sz val="10"/>
        <color indexed="10"/>
        <rFont val="Arial cyr"/>
      </rPr>
      <t>АКЦИЯ до 31.12.2016</t>
    </r>
    <r>
      <rPr>
        <sz val="8"/>
        <rFont val="Arial"/>
        <family val="2"/>
        <charset val="204"/>
      </rPr>
      <t>TRASSIR для DVR/NVR</t>
    </r>
    <r>
      <rPr>
        <sz val="10"/>
        <color indexed="10"/>
        <rFont val="Arial cyr"/>
      </rPr>
      <t>Hi</t>
    </r>
    <r>
      <rPr>
        <sz val="10"/>
        <color indexed="63"/>
        <rFont val="Arial cyr"/>
      </rPr>
      <t>Watch</t>
    </r>
  </si>
  <si>
    <r>
      <rPr>
        <sz val="10"/>
        <color indexed="10"/>
        <rFont val="Arial cyr"/>
      </rPr>
      <t>АКЦИЯ до 31.12.2016</t>
    </r>
    <r>
      <rPr>
        <sz val="8"/>
        <rFont val="Arial"/>
        <family val="2"/>
        <charset val="204"/>
      </rPr>
      <t xml:space="preserve"> </t>
    </r>
    <r>
      <rPr>
        <b/>
        <sz val="10"/>
        <rFont val="Arial cyr"/>
      </rPr>
      <t>TRASSIR для DVR/NVR HiWatch</t>
    </r>
    <r>
      <rPr>
        <sz val="8"/>
        <rFont val="Arial"/>
        <family val="2"/>
        <charset val="204"/>
      </rPr>
      <t xml:space="preserve"> - профессиональное программное обеспечение TRASSIR для подключения 1-го non-PC видеорегистратора HiWatch. ♦ USB-ключ защиты приобретается отдельно.</t>
    </r>
  </si>
  <si>
    <t>TRASSIR ActiveCam
TRASSIR Hikvision</t>
  </si>
  <si>
    <r>
      <t xml:space="preserve">Профессиональное программное обеспечение для подключения 1-й IP-видеокамеры </t>
    </r>
    <r>
      <rPr>
        <b/>
        <sz val="10"/>
        <rFont val="Arial cyr"/>
      </rPr>
      <t xml:space="preserve">Hikvision </t>
    </r>
    <r>
      <rPr>
        <b/>
        <sz val="10"/>
        <color indexed="10"/>
        <rFont val="Arial cyr"/>
      </rPr>
      <t>(кроме HiWatch)</t>
    </r>
    <r>
      <rPr>
        <b/>
        <sz val="10"/>
        <rFont val="Arial cyr"/>
      </rPr>
      <t xml:space="preserve"> </t>
    </r>
    <r>
      <rPr>
        <sz val="8"/>
        <rFont val="Arial"/>
        <family val="2"/>
        <charset val="204"/>
      </rPr>
      <t xml:space="preserve">или </t>
    </r>
    <r>
      <rPr>
        <b/>
        <sz val="10"/>
        <rFont val="Arial cyr"/>
      </rPr>
      <t xml:space="preserve">ActiveCam </t>
    </r>
    <r>
      <rPr>
        <b/>
        <sz val="10"/>
        <color indexed="10"/>
        <rFont val="Arial cyr"/>
      </rPr>
      <t>(кроме бюджетной линейки ActiveCam Eco)</t>
    </r>
    <r>
      <rPr>
        <b/>
        <sz val="10"/>
        <rFont val="Arial cyr"/>
      </rPr>
      <t xml:space="preserve"> </t>
    </r>
    <r>
      <rPr>
        <sz val="8"/>
        <rFont val="Arial"/>
        <family val="2"/>
        <charset val="204"/>
      </rPr>
      <t>по Нативному протоколу (функции: многопоточность, двусторонний звук, I/O, PTZ, Edge Storage, аппаратная аналитика и др. - зависит от модели видеокамеры, уточняйте на сайте http://www.dssl.ru/support/tech/soft/support_ip.php). Профессиональный интерфейс TRASSIR и клиентские приложения: ♦ Windows, MacOS, TRASSIR OS (Linux), Android, iOS. ♦ Поддерживается многосерверная архитектура, интерактивные карты. Сверхнадежный архив MultiStor II. Видеоаналитика в комплекте: ♦ поиск в архиве ActiveSearch, MultiSearch, детектор огня и дыма, детектор лиц, детектор саботажа, детектор движения. Поддержка двустороннего звука, ♦ детектор звука. Поддержка ♦ PTZ видекамер, возможность поддержки ActiveDome. Облачный сервис мониторинга ♦ TRASSIR Cloud в подарок (http://cloud.trassir.com/). ♦ Модель и бренд видеокамеры фиксируется при выписке лицензии (замена протокола не возможна). ♦ Cтоимость подключения 1 канала видео. USB-ключ защиты приобретается отдельно.</t>
    </r>
  </si>
  <si>
    <t>*АКЦИЯ, В ПОДАРОК!</t>
  </si>
  <si>
    <t>* Только для камер / регистраторов купленных через партнерскую сеть DSSL, или в компании DSSL. USB-ключ защиты приобретается отдельно. Количество подарочных лицензий ограничено количеством приобретаемых камер.</t>
  </si>
  <si>
    <t>(АКЦИЯ до 31.12.2016) TRASSIR комплекты видеонаблюдения для IP систем (включает НДС)</t>
  </si>
  <si>
    <r>
      <rPr>
        <sz val="10"/>
        <color indexed="10"/>
        <rFont val="Arial cyr"/>
      </rPr>
      <t>АКЦИЯ до 30.09.2016</t>
    </r>
    <r>
      <rPr>
        <sz val="8"/>
        <rFont val="Arial"/>
        <family val="2"/>
        <charset val="204"/>
      </rPr>
      <t>TRASSIR Eco Pack</t>
    </r>
  </si>
  <si>
    <r>
      <rPr>
        <sz val="10"/>
        <color indexed="10"/>
        <rFont val="Arial cyr"/>
      </rPr>
      <t>АКЦИЯ до 31.12.2016</t>
    </r>
    <r>
      <rPr>
        <sz val="8"/>
        <rFont val="Arial"/>
        <family val="2"/>
        <charset val="204"/>
      </rPr>
      <t xml:space="preserve"> </t>
    </r>
    <r>
      <rPr>
        <b/>
        <sz val="10"/>
        <rFont val="Arial cyr"/>
      </rPr>
      <t>TRASSIR Eco Pack</t>
    </r>
    <r>
      <rPr>
        <sz val="8"/>
        <rFont val="Arial"/>
        <family val="2"/>
        <charset val="204"/>
      </rPr>
      <t xml:space="preserve"> - Комплект профессионального программного обеспечения TRASSIR для записи и отображения </t>
    </r>
    <r>
      <rPr>
        <u/>
        <sz val="10"/>
        <rFont val="Arial cyr"/>
      </rPr>
      <t>бюджетных</t>
    </r>
    <r>
      <rPr>
        <sz val="8"/>
        <rFont val="Arial"/>
        <family val="2"/>
        <charset val="204"/>
      </rPr>
      <t xml:space="preserve"> IP-видеокамер </t>
    </r>
    <r>
      <rPr>
        <b/>
        <sz val="10"/>
        <rFont val="Arial cyr"/>
      </rPr>
      <t>ActiveCam Eco</t>
    </r>
    <r>
      <rPr>
        <sz val="8"/>
        <rFont val="Arial"/>
        <family val="2"/>
        <charset val="204"/>
      </rPr>
      <t xml:space="preserve"> или </t>
    </r>
    <r>
      <rPr>
        <b/>
        <sz val="10"/>
        <rFont val="Arial cyr"/>
      </rPr>
      <t>HiWatch</t>
    </r>
    <r>
      <rPr>
        <sz val="8"/>
        <rFont val="Arial"/>
        <family val="2"/>
        <charset val="204"/>
      </rPr>
      <t xml:space="preserve"> (выбор бренда в момент запроса лицензии) ♦ </t>
    </r>
    <r>
      <rPr>
        <sz val="10"/>
        <color indexed="10"/>
        <rFont val="Arial cyr"/>
      </rPr>
      <t>USB-ключ в комплекте.</t>
    </r>
    <r>
      <rPr>
        <sz val="8"/>
        <rFont val="Arial"/>
        <family val="2"/>
        <charset val="204"/>
      </rPr>
      <t xml:space="preserve"> Продажа на любой пустой USB-ключ без других лицензий. Перенос лицензий запрещен.</t>
    </r>
  </si>
  <si>
    <t>Стоимость зависит от версии ПО
(см. ниже)</t>
  </si>
  <si>
    <t>TRASSIR Eco Pack-8</t>
  </si>
  <si>
    <r>
      <rPr>
        <b/>
        <sz val="10"/>
        <rFont val="Arial cyr"/>
      </rPr>
      <t>TRASSIR Eco Pack-8</t>
    </r>
    <r>
      <rPr>
        <sz val="8"/>
        <rFont val="Arial"/>
        <family val="2"/>
        <charset val="204"/>
      </rPr>
      <t xml:space="preserve"> - комплект для 8 IP-видеокамер </t>
    </r>
    <r>
      <rPr>
        <b/>
        <sz val="10"/>
        <rFont val="Arial cyr"/>
      </rPr>
      <t>ActiveCam Eco</t>
    </r>
    <r>
      <rPr>
        <sz val="8"/>
        <rFont val="Arial"/>
        <family val="2"/>
        <charset val="204"/>
      </rPr>
      <t xml:space="preserve"> или </t>
    </r>
    <r>
      <rPr>
        <b/>
        <sz val="10"/>
        <rFont val="Arial cyr"/>
      </rPr>
      <t xml:space="preserve">HiWatch </t>
    </r>
    <r>
      <rPr>
        <sz val="8"/>
        <rFont val="Arial"/>
        <family val="2"/>
        <charset val="204"/>
      </rPr>
      <t>♦ USB-ключ в комплекте.</t>
    </r>
  </si>
  <si>
    <t>TRASSIR Eco Pack-16</t>
  </si>
  <si>
    <r>
      <rPr>
        <b/>
        <sz val="10"/>
        <rFont val="Arial cyr"/>
      </rPr>
      <t>TRASSIR Eco Pack-16</t>
    </r>
    <r>
      <rPr>
        <sz val="8"/>
        <rFont val="Arial"/>
        <family val="2"/>
        <charset val="204"/>
      </rPr>
      <t xml:space="preserve"> - комплект для 16 IP-видеокамер </t>
    </r>
    <r>
      <rPr>
        <b/>
        <sz val="10"/>
        <rFont val="Arial cyr"/>
      </rPr>
      <t>ActiveCam Eco</t>
    </r>
    <r>
      <rPr>
        <sz val="8"/>
        <rFont val="Arial"/>
        <family val="2"/>
        <charset val="204"/>
      </rPr>
      <t xml:space="preserve"> или </t>
    </r>
    <r>
      <rPr>
        <b/>
        <sz val="10"/>
        <rFont val="Arial cyr"/>
      </rPr>
      <t xml:space="preserve">HiWatch </t>
    </r>
    <r>
      <rPr>
        <sz val="8"/>
        <rFont val="Arial"/>
        <family val="2"/>
        <charset val="204"/>
      </rPr>
      <t>♦ USB-ключ в комплекте.</t>
    </r>
  </si>
  <si>
    <t>TRASSIR Eco Pack-24</t>
  </si>
  <si>
    <r>
      <rPr>
        <b/>
        <sz val="10"/>
        <rFont val="Arial cyr"/>
      </rPr>
      <t>TRASSIR Eco Pack-24</t>
    </r>
    <r>
      <rPr>
        <sz val="8"/>
        <rFont val="Arial"/>
        <family val="2"/>
        <charset val="204"/>
      </rPr>
      <t xml:space="preserve"> - комплект для 24 IP-видеокамер </t>
    </r>
    <r>
      <rPr>
        <b/>
        <sz val="10"/>
        <rFont val="Arial cyr"/>
      </rPr>
      <t>ActiveCam Eco</t>
    </r>
    <r>
      <rPr>
        <sz val="8"/>
        <rFont val="Arial"/>
        <family val="2"/>
        <charset val="204"/>
      </rPr>
      <t xml:space="preserve"> или </t>
    </r>
    <r>
      <rPr>
        <b/>
        <sz val="10"/>
        <rFont val="Arial cyr"/>
      </rPr>
      <t xml:space="preserve">HiWatch </t>
    </r>
    <r>
      <rPr>
        <sz val="8"/>
        <rFont val="Arial"/>
        <family val="2"/>
        <charset val="204"/>
      </rPr>
      <t>♦ USB-ключ в комплекте.</t>
    </r>
  </si>
  <si>
    <t>ActivePOS и Бизнес-аналитика TRASSIR (без НДС)</t>
  </si>
  <si>
    <t>TRASSIR People Counter</t>
  </si>
  <si>
    <t>(1) Модуль подсчета посетителей проходящих через заданную границу, работает только при ракурсе "вид сверху". Анализ активности посетителей по отчетам за произвольный интервал времени. Cтоимость обработки 1-го канала видео.</t>
  </si>
  <si>
    <t>(2) Модуль расчета конверсии торговой точки (отношение вошедших в магазин посетителей к количеству пробитых чеков). Работает в связке с модулем ActivePOS (в комплект не входит). Cтоимость обработки 1-го канала видео.</t>
  </si>
  <si>
    <t>TRASSIR People Counter Pro</t>
  </si>
  <si>
    <t>(1) Модуль анализа и подсчета очередей. Позволяет выявить часы пик и оптимизировать рабочее время кассиров, своевременно открыть кассу, избежав недополучение прибыли. Cтоимость обработки 1-го канала видео.</t>
  </si>
  <si>
    <t>(2) Модуль оценки фактического времени работы сотрудников. Измеряет сколько фактически времени сотрудник провел в заранее заданной зоне в поле зрения камеры видеонаблюдения. Стоимость обработки 1-го канала видео.</t>
  </si>
  <si>
    <t>TRASSIR People Counter Pro
монитор очередей</t>
  </si>
  <si>
    <t>Модуль визуального отображения очередей по кассам. Мониторы устанавливаются в предкассовой зоне магазина для информирования покупателей. Стоимость отображения очередей с 1-го сервера (сервер с TRASSIR People Counter Pro, модуль(и) TRASSIR People Counter Pro приобретаются отдельно).</t>
  </si>
  <si>
    <t>TRASSIR Kinetic Map</t>
  </si>
  <si>
    <t>Модуль анализа движения посетителей (рекомендуется для FishEye камер), позволяет оптимизировать выкладку товара, размещение рекламы и оценить стоимость аренды ритейл площадей. Построение "кинетических" (линий траекторий) и тепловых карт движения людей. Включает модуль TRASSIR SIMT. Указана стоимость на 1 сервер, вне зависимости от количества каналов.</t>
  </si>
  <si>
    <t>TRASSIR Shelf Detector</t>
  </si>
  <si>
    <t>Модуль анализа наполненности полок товарами. Используется для своевременного прогнозирования спроса и обеспечивает информирование работников магазина об опустевших полках с товарами. Кроме того, позволяет выявить отсутствие корзин для покупателей на входе в супермаркет. Включает модуль отчетности. Указана стоимость обработки 1-го канала видео.</t>
  </si>
  <si>
    <t>TRASSIR ActivePOS</t>
  </si>
  <si>
    <r>
      <rPr>
        <b/>
        <sz val="10"/>
        <rFont val="Arial cyr"/>
      </rPr>
      <t>TRASSIR ActivePOS</t>
    </r>
    <r>
      <rPr>
        <sz val="8"/>
        <rFont val="Arial"/>
        <family val="2"/>
        <charset val="204"/>
      </rPr>
      <t xml:space="preserve"> — профессиональное ПО интеллектуального контроля кассовых операций с детектором (более 60 сценариев): мошенничества кассиров и покупателей (умышленный ущерб), ошибок кассиров (неумышленный ущерб); а также, выявление несоблюдения стандартов обслуживания магазина, и нарушений правил расчетно-кассового обслуживания, определяемых законом.  Основные отчеты: суммы потерь (по кассирам и кассам), KPI кассиров, KPI аналитика кассовых операций. Объекты: супермаркеты, рестораны, АЗС, аптеки, бутики, фастфуды и др.</t>
    </r>
  </si>
  <si>
    <t>TRASSIR ActivePOS-1</t>
  </si>
  <si>
    <t>ПО TRASSIR ActivePOS — Подключение 1-го кассового терминала (1 камера контроля на каждый).</t>
  </si>
  <si>
    <t>TRASSIR ActivePOS-2</t>
  </si>
  <si>
    <t>ПО TRASSIR ActivePOS — Подключение 2-х кассовых терминалов (1 камера контроля на каждый, на 1 USB-ключ).</t>
  </si>
  <si>
    <t>TRASSIR ActivePOS-3</t>
  </si>
  <si>
    <t>ПО TRASSIR ActivePOS — Подключение 3-х кассовых терминалов (1 камера контроля на каждый, на 1 USB-ключ).</t>
  </si>
  <si>
    <t>TRASSIR ActivePOS-4</t>
  </si>
  <si>
    <t>ПО TRASSIR ActivePOS — Подключение 4-х кассовых терминалов (1 камера контроля на каждый, на 1 USB-ключ).</t>
  </si>
  <si>
    <t>TRASSIR ActivePOS-4 расширение на 1 терминал</t>
  </si>
  <si>
    <t>ПО TRASSIR ActivePOS — Расширение ПО TRASSIR AcitvePOS-4 на 1 кассовый терминал (и 1 камеру контроля, на USB-ключ с лицензией TRASSIR ActivePOS-4).</t>
  </si>
  <si>
    <t>TRASSIR ActivePOS Cam</t>
  </si>
  <si>
    <r>
      <rPr>
        <b/>
        <sz val="10"/>
        <rFont val="Arial cyr"/>
      </rPr>
      <t>TRASSIR ActivePOS Cam</t>
    </r>
    <r>
      <rPr>
        <sz val="8"/>
        <rFont val="Arial"/>
        <family val="2"/>
        <charset val="204"/>
      </rPr>
      <t xml:space="preserve"> — Профессиональное ПО для ассоциации 1-й доп. видеокамеры на 1 кассовый терминал. (напр.: АЗС - для привязки доп. видеокамеры к заправочной колонке, т.е. просмотр чека и архива синхронно и с кассы, и с видеокамеры на соответствующей заправочной колонке).</t>
    </r>
  </si>
  <si>
    <t>Услуга
Анализа Кассовых Операций
4 кассы, 1 месяц</t>
  </si>
  <si>
    <t>Услуга по анализу кассовых операций за последние 30 календарных дней, 4 кассы. Логика оказания услуги: (1) аналитик удаленно подключается к магазину (2) формируется отчет в pdf формате, верифицированный человеком. В отчете: нарушения кассовой дисциплины, экономические нарушения (воровство, мошенничество), операционные ошибки, несоблюдение стандартов обслуживания. Отражается количество нарушений и суммы потерь с группировкой по кассам/кассирам. Только при наличии установленной системы TRASSIR ActivePOS.</t>
  </si>
  <si>
    <t>АВТ:Интеграция ActivePOS с 1С:Розница</t>
  </si>
  <si>
    <r>
      <rPr>
        <b/>
        <sz val="10"/>
        <rFont val="Arial cyr"/>
      </rPr>
      <t>АВТ:Модуль интеграции для 1С:Розница 8 с ActivePOS</t>
    </r>
    <r>
      <rPr>
        <sz val="8"/>
        <rFont val="Arial"/>
        <family val="2"/>
        <charset val="204"/>
      </rPr>
      <t xml:space="preserve"> - специальный модуль интеграции системы кассовой аналитики ActivePOS и системы 1C  (Для РФ: 1С:Розница 8 ред.1, ред. 2.0 - только для обычного режима приложения, 1С:Розница 8 ред. 2.1, ред. 2.2, 1С:Управление торговлей 8 ред. 10.3, ред. 11.1, ред. 11.2, 1С:Управление производственным предприятием 8, ред. 1.3 версий ПРОФ, 1С:Розница 8 ред. 2.0 для Казахстана). Лицензия на 1 кассовый узел. ActivePOS приобретается отдельно. Совместное решение компаний DSSL (http://dssl.ru/) и АВТ (http://avt-1c.ru/).</t>
    </r>
  </si>
  <si>
    <t>TRASSIR ActiveStock</t>
  </si>
  <si>
    <r>
      <rPr>
        <b/>
        <sz val="10"/>
        <rFont val="Arial cyr"/>
      </rPr>
      <t>TRASSIR ActiveStock</t>
    </r>
    <r>
      <rPr>
        <sz val="8"/>
        <rFont val="Arial"/>
        <family val="2"/>
        <charset val="204"/>
      </rPr>
      <t xml:space="preserve"> — профессиональное ПО для событийного видеоконтроля складских операций. Позволяет расследовать спорные ситуации при отгрузке, приемке, перемещении, сборке товара, определить ответственность за наличие товара, расследовать случаи его повреждения на складе. Просмотр поступающих от складской системы событий синхронно с видеокамерами (живой режим и режим архива). Поиск по событиям. События включают: номера документов, наименование товара, количество, идентификаторы ячеек, паллет, название клиента и другое. Подключение к складской системе по локальной сети. Стоимость за подключение к центральному складскому серверу и за 1 ассоциированную с событиями видеокамеру. Просмотр событий в ассоциации с доп. камерами приобретается отдельно - TRASSIR ActiveStock Cam.</t>
    </r>
  </si>
  <si>
    <t>TRASSIR ActiveStock Cam</t>
  </si>
  <si>
    <r>
      <rPr>
        <b/>
        <sz val="10"/>
        <rFont val="Arial cyr"/>
      </rPr>
      <t>TRASSIR ActiveStock Cam</t>
    </r>
    <r>
      <rPr>
        <sz val="8"/>
        <rFont val="Arial"/>
        <family val="2"/>
        <charset val="204"/>
      </rPr>
      <t xml:space="preserve"> — профессиональное ПО для подключение 1-й дополнительной видеокамеры к системе событийного видеоконтроля складских операций TRASSIR ActiveStock.</t>
    </r>
  </si>
  <si>
    <t>Распознавание авто-номеров AutoTRASSIR и сопутствующее ПО (без НДС)</t>
  </si>
  <si>
    <t>AutoTRASSIR-200</t>
  </si>
  <si>
    <t>Программное обеспечение AutoTRASSIR - система распознавания автономеров (LPR) до 200 км\ч, поддерживаются номера следующих стран: Российская Федерация, Казахстан, Украина, Белоруссия, Грузия, Тайвань, Турция, Кыргызстан.</t>
  </si>
  <si>
    <t>AutoTRASSIR-200/1</t>
  </si>
  <si>
    <t>1 канал распознавания AutoTRASSIR до 200 км\ч на 1 USB-ключ TRASSIR</t>
  </si>
  <si>
    <t>AutoTRASSIR-200/2</t>
  </si>
  <si>
    <t>2 канала распознавания AutoTRASSIR до 200 км\ч на 1 USB-ключ TRASSIR</t>
  </si>
  <si>
    <t>AutoTRASSIR-200/3</t>
  </si>
  <si>
    <t>3 канала распознавания AutoTRASSIR до 200 км\ч на 1 USB-ключ TRASSIR</t>
  </si>
  <si>
    <t>AutoTRASSIR-200/4</t>
  </si>
  <si>
    <t>4 канала распознавания AutoTRASSIR до 200 км\ч на 1 USB-ключ TRASSIR</t>
  </si>
  <si>
    <t>AutoTRASSIR-200/+1</t>
  </si>
  <si>
    <t>Дополнительный 1 канал распознавания AutoTRASSIR до 200 км\ч (свыше 4 на 1 USB-ключ TRASSIR)</t>
  </si>
  <si>
    <t>AutoTRASSIR-200
Radar</t>
  </si>
  <si>
    <t>Интеграция с радарами Искра (Симикон) для использования с системой распознавания номеров AutoTRASSIR.</t>
  </si>
  <si>
    <t>AutoTRASSIR-200
AvgSpeed</t>
  </si>
  <si>
    <t>AutoTRASSIR-200 AvgSpeed - Программное обеспечение измерения и контроля средней скорости на участке дороги, генерация отчетов о средней скорости автомобилей. Требует установку как минимум двух модулей распознавания автономеров (LPR) AutoTRASSIR-200 (в комплект не входят). Стоимость анализа скорости на 1-м участке дороги.</t>
  </si>
  <si>
    <t>AutoTRASSIR-30</t>
  </si>
  <si>
    <t>Программное обеспечение AutoTRASSIR - система распознавания авто номеров (LPR) до 30 км\ч, поддерживаются номера тех же стран, что и AutoTRASSIR-200</t>
  </si>
  <si>
    <t>AutoTRASSIR-30/1</t>
  </si>
  <si>
    <t>1 канал распознавания AutoTRASSIR до 30 км\ч на 1 USB-ключ TRASSIR</t>
  </si>
  <si>
    <t>AutoTRASSIR-30/2</t>
  </si>
  <si>
    <t>2 канала распознавания AutoTRASSIR до 30 км\ч на 1 USB-ключ TRASSIR</t>
  </si>
  <si>
    <t>AutoTRASSIR-30/3</t>
  </si>
  <si>
    <t>3 канала распознавания AutoTRASSIR до 30 км\ч на 1 USB-ключ TRASSIR</t>
  </si>
  <si>
    <t>AutoTRASSIR-30/4</t>
  </si>
  <si>
    <t>4 канала распознавания AutoTRASSIR до 30 км\ч на 1 USB-ключ TRASSIR</t>
  </si>
  <si>
    <t>AutoTRASSIR-30/+1</t>
  </si>
  <si>
    <t>Дополнительный 1 канал распознавания AutoTRASSIR до 30 км\ч (свыше 4 на 1 USB-ключ TRASSIR)</t>
  </si>
  <si>
    <t>AutoTRASSIR-30
Parking</t>
  </si>
  <si>
    <t>AutoTRASSIR-30 Parking - Программное обеспечение для контроля количества и времени пребывания автомобилей на территории парковки. Требует установку как минимум двух модулей распознавания авто номеров (LPR) AutoTRASSIR-30 (в комплект не входят). Стоимость на 1-у парковку.</t>
  </si>
  <si>
    <t>АВТ:Управление отгрузкой продукции</t>
  </si>
  <si>
    <t>АВТ:Управление отгрузкой продукции. Основная поставка - интеграция AutoTRASSIR, Авто-весов, системы 1С. Включает в себя лицензию на 1 пользователя. Позволяет производить контроль веса отгружаемых материалов путём двойного взвешивания автомобиля до и после разгрузки. Автоматическая фиксация номера автомобиля, веса груза, и занесение информации в 1С. AutoTRASSIR в комплект не входит. Возможно расширение лицензии 1С для удаленного офиса и по количеству пользователей. Совместное решение компаний DSSL (http://dssl.ru/) и АВТ (http://avt-1c.ru/).</t>
  </si>
  <si>
    <t>Основные интеллектуальные модули TRASSIR (без НДС)</t>
  </si>
  <si>
    <t>TRASSIR Intercom</t>
  </si>
  <si>
    <r>
      <rPr>
        <b/>
        <sz val="10"/>
        <rFont val="Arial cyr"/>
      </rPr>
      <t>TRASSIR Intercom</t>
    </r>
    <r>
      <rPr>
        <sz val="8"/>
        <rFont val="Arial"/>
        <family val="2"/>
        <charset val="204"/>
      </rPr>
      <t xml:space="preserve"> — профессиональное ПО системы SIP домофонов повышенной безопасности. </t>
    </r>
    <r>
      <rPr>
        <b/>
        <u/>
        <sz val="10"/>
        <rFont val="Arial cyr"/>
      </rPr>
      <t>Подключение 1-го домофона / вызывной панели БЕЗ видеокамеры.</t>
    </r>
    <r>
      <rPr>
        <sz val="8"/>
        <rFont val="Arial"/>
        <family val="2"/>
        <charset val="204"/>
      </rPr>
      <t xml:space="preserve"> Запись вызовов и ведение архива.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r>
  </si>
  <si>
    <t>TRASSIR Video Intercom</t>
  </si>
  <si>
    <r>
      <rPr>
        <b/>
        <sz val="10"/>
        <rFont val="Arial cyr"/>
      </rPr>
      <t>TRASSIR Video Intercom</t>
    </r>
    <r>
      <rPr>
        <sz val="8"/>
        <rFont val="Arial"/>
        <family val="2"/>
        <charset val="204"/>
      </rPr>
      <t xml:space="preserve"> — профессиональное ПО системы SIP домофонов повышенной безопасности. </t>
    </r>
    <r>
      <rPr>
        <b/>
        <u/>
        <sz val="10"/>
        <rFont val="Arial cyr"/>
      </rPr>
      <t>Подключение 1-й вызывной панели со встроенной видеокамерой.</t>
    </r>
    <r>
      <rPr>
        <sz val="8"/>
        <rFont val="Arial"/>
        <family val="2"/>
        <charset val="204"/>
      </rPr>
      <t xml:space="preserve"> Запись видеокамеры домофона 24/7, по детектору, по расписанию и др. Запись вызовов и ведение архива. Поиск в архиве по: вызовам, номерам абонентов, по типу вызова (исх., вх., пропущ.), длительности разговора, дате, времени, по движению в зоне (ActiveSearch), детекции лиц и др. Авто-мониторинг исправности абонентских устройств, уведомления при неполадках. Объекты: частные дома, поселки, многоквартирные ЖК (1-10000 абонентов). Работает с SIP-АТС Asterisk или FreePBX. Подключение SIP-домофонов, SIP-телефонов, SIP-софтфонов, моб. SIP-приложения и др. Многосерверная архитектура TRASSIR CMS. Стоимость подключения 1-го абонента.</t>
    </r>
  </si>
  <si>
    <t>Intercom Concierge</t>
  </si>
  <si>
    <r>
      <rPr>
        <b/>
        <sz val="10"/>
        <rFont val="Arial cyr"/>
      </rPr>
      <t>TRASSIR Intercom Concierge</t>
    </r>
    <r>
      <rPr>
        <sz val="8"/>
        <rFont val="Arial"/>
        <family val="2"/>
        <charset val="204"/>
      </rPr>
      <t xml:space="preserve"> - профессиональное ПО для организации рабочего места консьержа в TRASSIR. Ответ, отклонение, переадресация вызовов нужному абоненту, управление дверью (передача сигнала открытия двери на домофон).  Возможность просмотра / управления системой видеонаблюдения TRASSIR. Стоимость 1-го места консьержка на 1-м АРМ.</t>
    </r>
  </si>
  <si>
    <t>TRASSIR ActiveDome</t>
  </si>
  <si>
    <t>TRASSIR ActiveDome® - Модуль управления поворотными камерами (SpeedDome) в ручном режиме и роботизированном режимах. Управление связкой камер: обзорная + поворотная. Возможно добавление дополнительных обзорных и поворотных каналов.</t>
  </si>
  <si>
    <t>ActiveDome PTZ
ActiveCam, Hikvision</t>
  </si>
  <si>
    <t>TRASSIR ActiveDome® - Ручной режим, при покупке SpeedDome видеокамер ActiveCam, Hikvision в DSSL.</t>
  </si>
  <si>
    <t>В ПОДАРОК!</t>
  </si>
  <si>
    <t>ActiveDome PTZ</t>
  </si>
  <si>
    <t>TRASSIR ActiveDome® - Ручной режим (обзорный + поворотный каналы)</t>
  </si>
  <si>
    <t>ActiveDome+ PTZ</t>
  </si>
  <si>
    <t>TRASSIR ActiveDome+® - Авто + ручной режимы (обзорный + поворотный каналы), включает TRASSIR SIMT</t>
  </si>
  <si>
    <t>ActiveDome FIX</t>
  </si>
  <si>
    <t>TRASSIR ActiveDome® FIX - Дополнительный обзорный канал для ActiveDome, ActiveDome+</t>
  </si>
  <si>
    <t>TRASSIR SIMT</t>
  </si>
  <si>
    <t>TRASSIR SIMT — Многофункциональный детектор и трекер движения  нового поколения. Для использования в уличных условиях. Детектирование: скорости, направления, пройденного пути, размеров, пересечения границ. Высокая устойчивость к осадкам и помехам. Совместная работа с ActiveDome – автоматическое управление поворотными камерами. Стоимость обработки неограниченного количества видеоканалов с 1-го сервера.</t>
  </si>
  <si>
    <t>TRASSIR ActiveSearch</t>
  </si>
  <si>
    <t>TRASSIR ActiveSearch — Система интерактивного поиска в архиве на основании метаданных от детектора движения GenericDetector III (бесплатный детектор) или на встроенном детекторе устройств.</t>
  </si>
  <si>
    <t>TRASSIR ActiveSearch+</t>
  </si>
  <si>
    <t>TRASSIR ActiveSearch+: поиск по размеру объекта и по его скорости. Включает TRASSIR SIMT.</t>
  </si>
  <si>
    <t>TRASSIR MultiSearch</t>
  </si>
  <si>
    <t>TRASSIR MultiSearch — одновременный поиск и просмотр сразу нескольких событий в архиве из разных временных точек по заданным характеристикам (с использованием детектора SIMT) или в интересующей области кадра.</t>
  </si>
  <si>
    <t>TRASSIR HeatMaps</t>
  </si>
  <si>
    <t>TRASSIR HeatMaps — «Горячие» зоны информируют оператора о недавней активности, тем самым увеличивая вероятность обнаружения движущегося в кадре объекта, даже если он уже покинул поле обзора камеры. Анализ движения «Горячие» и «Холодные» зоны за заданный интервал времени.</t>
  </si>
  <si>
    <t>Другие интеллектуальные модули TRASSIR (без НДС)</t>
  </si>
  <si>
    <t>TRASSIR Keyboard</t>
  </si>
  <si>
    <t>TRASSIR Keyboard - профессиональное ПО для расширенного управления TRASSIR при помощи джойстика и его клавиатуры. Дополнительные функции (отличие от модуля TRASSIR PTZ): управление отображением, управление пресетами, управление рельсовой камерой, управление тревожными выходами. USB-ключ защиты в комплекте (для удаленного клиента).</t>
  </si>
  <si>
    <t>TRASSIR Private Cloud</t>
  </si>
  <si>
    <t>TRASSIR Private Cloud — профессиональное ПО для расширения TRASSIR Cloud Server, для управления масштабной системой видеорегистаторов TRASSIR (десятки, сотни и тысячи серверов TRASSIR): централизованное управление пользователями и их правами, отслеживание показателей здоровья подключенных серверов TRASSIR. 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визуальное отображение серверов на карте.</t>
  </si>
  <si>
    <t>TRASSIR Cloud</t>
  </si>
  <si>
    <t>Облачный онлайн сервис TRASSIR Cloud (http://cloud.trassir.com/), позволяющий отслеживать "показатели здоровья" всех подключенных серверов и регистраторов TRASSIR. Автоматическое 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отображение серверов на карте. Включает Cloud.Connect, - подключение в несколько кликов и без специальных настроек значительно упрощает установку соединений клиент-сервер, сервер-сервер.</t>
  </si>
  <si>
    <t>TRASSIR Failover</t>
  </si>
  <si>
    <t>TRASSIR Failover - профессиональное ПО для обеспечения работы видеонаблюдения при нештатных ситуациях (отключение связи, отказ архива, отказ сервера и т.п.) Автоматический перехват IP-видеокамер с одного сервера TRASSIR, на второй сервер TRASSIR. При количестве серверов в системе 2 шт. и более.
 Для работы необходимы лицензии (TRASSIR IP или TRASSIR AnyIP) по количеству камер на резервирующих серверах.</t>
  </si>
  <si>
    <t>TRASSIR Fire &amp; Smoke</t>
  </si>
  <si>
    <t>Модуль обнаружения огня и дыма, раздельная классификация: огонь или дым. Возможность настройки реакции на инцидент, например: привлечение внимания оператора звуковым сигналом и/или сообщением, включение сирены, управление сухими контактами и др.</t>
  </si>
  <si>
    <t>TRASSIR Face Detector</t>
  </si>
  <si>
    <t>Модуль обнаружения одного лица или нескольких лиц (количество не ограничено) в поле зрения видеокамеры. Возможность настройки реакции на появление лица в кадре, например: привлечение внимания оператора звуковым сигналом и/или сообщением, включение сирены, управление сухими контактами и др.</t>
  </si>
  <si>
    <t>TRASSIR Sabotage Detector</t>
  </si>
  <si>
    <t>Детектор саботажа, контролирует качество видеосигнала. Автоматическое выявление случаев расфокусировки камеры, изменения её поля зрения, закрытия объектива или засветки, детектирование обрыва связи с камерой, потери сигнала, и пр.  Возможность настройки реакции на инцидент, например: привлечение внимания оператора звуковым сигналом и/или сообщением, включение сирены, управление сухими контактами и др.</t>
  </si>
  <si>
    <t>TRASSIR EventSearch</t>
  </si>
  <si>
    <t>Программное обеспечение событийного поиска в архиве на основании журнала событий системы.</t>
  </si>
  <si>
    <t>TRASSIR Plans</t>
  </si>
  <si>
    <t>Программное обеспечение планов помещений и территории, отображает камеры, мониторы, шаблоны.</t>
  </si>
  <si>
    <t>TRASSIR Client</t>
  </si>
  <si>
    <t>Сетевое рабочее место Windows, MacOS, Web-интерфейс для управления системами видеонаблюдения TRASSIR. Просмотр живого видео и просмотр архивов.</t>
  </si>
  <si>
    <t>TRASSIR Mobile Client</t>
  </si>
  <si>
    <t>Мобильные приложения для управления системами видеонаблюдения TRASSIR. Просмотр живого видео и просмотр архивов.</t>
  </si>
  <si>
    <t>TRASSIR PTZ</t>
  </si>
  <si>
    <t>Программное обеспечение управления поворотными видеокамерами (SpeedDome), векторное управление мышью, управление по пресетам, управление джойстиком, управление клавишами на клавиатуре</t>
  </si>
  <si>
    <t>TRASSIR Sound</t>
  </si>
  <si>
    <t>Программное обеспечение обработки звуковых потоков с IP-видеокамер, поддержка двустороннего звука.</t>
  </si>
  <si>
    <t>TRASSIR Sound Detector</t>
  </si>
  <si>
    <t>Детектор звука, акустопуск (запись по детектору звука), настройка порога срабатывания, генерация событий о превышении порога (для создания правил и скриптов).</t>
  </si>
  <si>
    <t>Интеграция со СКУД и ОПС, а также поддержка "сухих контактов" в TRASSIR (без НДС)</t>
  </si>
  <si>
    <t>TRASSIR Bolid</t>
  </si>
  <si>
    <t>Программное обеспечение TRASSIR - АРМ "Орион Про" -  интеграция с ПО компании Болид ОПС и СКУД</t>
  </si>
  <si>
    <t>TRASSIR NetPing</t>
  </si>
  <si>
    <t xml:space="preserve">Программное обеспечение TRASSIR — NetPing — интеграция с устройством Ethernet IO — тревожные входы и выходы с управлением через сеть (стоимость за подключение одного устройства) </t>
  </si>
  <si>
    <t>TRASSIR Gate</t>
  </si>
  <si>
    <t>Программное обеспечение TRASSIR — GATE — интеграция с СКУД производства Равелин (СПб)</t>
  </si>
  <si>
    <t>TRASSIR Sphinx</t>
  </si>
  <si>
    <t>Программное обеспечение TRASSIR — Sphinx интеграция с СКУД «Sphinx» производства ООО «Пром Автоматика»</t>
  </si>
  <si>
    <t>TRASSIR FortNet</t>
  </si>
  <si>
    <t>Программное обеспечениеTRASSIR — Fortnet интеграция с СКУД «Fortnet» производства “ФортНет Системы Безопасности</t>
  </si>
  <si>
    <t>PNSoft-VI</t>
  </si>
  <si>
    <r>
      <rPr>
        <b/>
        <sz val="10"/>
        <rFont val="Arial cyr"/>
      </rPr>
      <t>Интеграция TRASSIR со СКУД PARSEC</t>
    </r>
    <r>
      <rPr>
        <sz val="8"/>
        <rFont val="Arial"/>
        <family val="2"/>
        <charset val="204"/>
      </rPr>
      <t xml:space="preserve">, </t>
    </r>
    <r>
      <rPr>
        <u/>
        <sz val="10"/>
        <rFont val="Arial cyr"/>
      </rPr>
      <t>продукт компании НПО Релвест</t>
    </r>
    <r>
      <rPr>
        <b/>
        <sz val="10"/>
        <rFont val="Arial cyr"/>
      </rPr>
      <t>.</t>
    </r>
    <r>
      <rPr>
        <sz val="8"/>
        <rFont val="Arial"/>
        <family val="2"/>
        <charset val="204"/>
      </rPr>
      <t xml:space="preserve"> Модуль интеграции с подсистемами видеонаблюдения PNSoft-VI позволяет использовать информацию с видеокамер непосредственно в приложениях ParsecNET (монитор событий, модуль видеоверификации).</t>
    </r>
  </si>
  <si>
    <t>ПО расширения интеграции модулей TRASSIR с системой 1С (без НДС)</t>
  </si>
  <si>
    <t>АВТ:Интеграция ActivePOS с 1C</t>
  </si>
  <si>
    <t>Дополнительная лицензия на 1 кассовый узел</t>
  </si>
  <si>
    <t>Дополнительная лицензия на 5 кассовых узлов</t>
  </si>
  <si>
    <t>Дополнительная лицензия на 10 кассовых узлов</t>
  </si>
  <si>
    <t>Дополнительная лицензия на 20 кассовых узлов</t>
  </si>
  <si>
    <t>Дополнительная лицензия на 50 кассовых узлов</t>
  </si>
  <si>
    <t>Лицензия на технологическую поддержку (12 месяцев)</t>
  </si>
  <si>
    <t>Дополнительная лицензия на 1 пользователя</t>
  </si>
  <si>
    <t>Дополнительная лицензия на 5 пользователей</t>
  </si>
  <si>
    <t>Дополнительная лицензия на 10 пользователей</t>
  </si>
  <si>
    <t>Дополнительная лицензия на 20 пользователей</t>
  </si>
  <si>
    <t>Дополнительная лицензия на 50 пользователей</t>
  </si>
  <si>
    <t>TRASSIR Lanser специальные non-PC TVR, DVR</t>
  </si>
  <si>
    <t>Розница, цена в у.е.</t>
  </si>
  <si>
    <t>Lanser 1080P-4 ATM</t>
  </si>
  <si>
    <t>TRASSIR Lanser 1080P-4 ATM + TRASSIR ПО для DVR/NVR в комплекте. Специальный DVR для банкоматов. Поддержка TVI / аналоговых видеокамер (до 4-х шт TVI либо аналог: 12 к/сек 1080P, 25 к/сек 720P, 960H и ниже), IP-видеокамер (плюс 1 IP-камерf до 1080P, список поддерживаемых моделей IP-видеокамер на http://dssl.ru/). Архив до 2 х SATA HDD 2.5. Без дисков в комплекте. H.264, DualStream, аппаратный детектор движения, аудио вход/выход - 4/1 (двусторонний звук), 1 х VGA, 1 х HDMI, 2 х USB, телеметрия 1 x RS-232/RS-485, тревожные входы/выходы - 4/1, БП 110В-220В/12В. Поддержка 3G-модемов. TRASSIR Cloud. Любое количество каналов в CMS режиме на сервер (через TRASSIR ПО для DVR/NVR). Габариты 208 x 54.5 x 136 мм.</t>
  </si>
  <si>
    <t>Lanser 960H-4 3,5СНИМАЕТСЯ С ПРОИЗВОДСТВА</t>
  </si>
  <si>
    <t>Снимается с производства! ■ TRASSIR Lanser 960H-4 3,5 + TRASSIR ПО для DVR/NVR в комплекте. Специальный DVR для банкоматов. Поддержка камер 960H (700ТВЛ), возможность установки 1xSATA HDD 3,5  (Mobile Rack, без диска в комплекте), H.264 –  4 канала по 25Fps 960х576/704х576, DualStream, 4 аудио, двусторонний звук, телеметрия, VGA, HDMI и аналоговый видеовыходы, 2хUSB и RS232, тревожные входы\выходы (4/1), БП 220\12В. Поддержка банкоматов, поддержка 3G-модемов. Любое количество каналов в CMS режиме на сервер.</t>
  </si>
  <si>
    <t>TRASSIR Lanser non-PC TVR, DVR</t>
  </si>
  <si>
    <t>Lanser 1080P-8</t>
  </si>
  <si>
    <t>TRASSIR Lanser 1080P-8. Поддержка TVI / аналоговых видеокамер (до 8 шт TVI либо аналог: 12 к/сек 1080P, 25 к/сек 720P, 960H и ниже), IP-видеокамер (плюс 2 IP-камеры до 1080P, список поддерживаемых моделей IP-видеокамер на http://dssl.ru/). Архив до 1 х SATA HDD 3.5. Без дисков в комплекте. H.264, DualStream, аппаратный детектор движения, аудио входы/выходы - 1/1 (двусторонний звук), 1 х VGA, 1 х HDMI, 2 х USB, БП 110В-220В/12В. TRASSIR Cloud. Любое количество каналов в CMS режиме на сервер (через TRASSIR ПО для DVR/NVR). Габариты 440 x 44.5 x 274 мм.</t>
  </si>
  <si>
    <t>Lanser 1080P-16</t>
  </si>
  <si>
    <t>TRASSIR Lanser 1080P-16. Поддержка TVI / аналоговых видеокамер (до 16 шт TVI либо аналог: 12 к/сек 1080P, 25 к/сек 720P, 960H и ниже), IP-видеокамер (плюс 2 IP-камеры до 1080P, список поддерживаемых моделей IP-видеокамер на http://dssl.ru/). Архив до 2 х SATA HDD 3.5. Без дисков в комплекте. H.264, DualStream, аппаратный детектор движения, аудио входы/выходы - 1/1 (двусторонний звук), 1 х VGA, 1 х HDMI, 2 х USB, БП 110В-220В/12В. TRASSIR Cloud. Любое количество каналов в CMS режиме на сервер (через TRASSIR ПО для DVR/NVR). Габариты 440 x 44.5 x 274 мм.</t>
  </si>
  <si>
    <r>
      <rPr>
        <sz val="10"/>
        <color indexed="10"/>
        <rFont val="Arial cyr"/>
      </rPr>
      <t>СНИМАЕТСЯ С ПРОДАЖ!</t>
    </r>
    <r>
      <rPr>
        <sz val="8"/>
        <rFont val="Arial"/>
        <family val="2"/>
        <charset val="204"/>
      </rPr>
      <t xml:space="preserve"> TRASSIR DV 960H система видеозахвата с аппаратным сжатием 25 fps</t>
    </r>
  </si>
  <si>
    <t>Можно использовать с QuattroStation, QuattroStation Pro</t>
  </si>
  <si>
    <t>TRASSIR DV 960H-4</t>
  </si>
  <si>
    <t>TRASSIR DV 4 Канала — 960x576 (960H) 25 fps запись на канал, Видео+Аудио, два потока на запись и в сеть</t>
  </si>
  <si>
    <t>TRASSIR DV 960H-8</t>
  </si>
  <si>
    <t>TRASSIR DV 8 Каналов — 960x576 (960H) 25 fps запись на канал, Видео+Аудио, два потока на запись и в сеть</t>
  </si>
  <si>
    <t>TRASSIR DV 960H-12</t>
  </si>
  <si>
    <t>TRASSIR DV 12 Каналов — 960x576 (960H) 25 fps запись на канал, Видео+Аудио, два потока на запись и в сеть</t>
  </si>
  <si>
    <t>TRASSIR DV 960H-16</t>
  </si>
  <si>
    <t>TRASSIR DV 16 Каналов — 960x576 (960H) 25 fps запись на канал, Видео+Аудио, два потока на запись и в сеть</t>
  </si>
  <si>
    <t>TRASSIR DV 960H-20</t>
  </si>
  <si>
    <t>TRASSIR DV 20 Каналов — 960x576 (960H) 25 fps запись на канал, Видео+Аудио, два потока на запись и в сеть</t>
  </si>
  <si>
    <t>TRASSIR DV 960H-24</t>
  </si>
  <si>
    <t>TRASSIR DV 24 Канала — 960x576 (960H) 25 fps запись на канал, Видео+Аудио, два потока на запись и в сеть</t>
  </si>
  <si>
    <t>TRASSIR DV 960H-28</t>
  </si>
  <si>
    <t>TRASSIR DV 28 Каналов — 960x576 (960H) 25 fps запись на канал, Видео+Аудио, два потока на запись и в сеть</t>
  </si>
  <si>
    <t>TRASSIR DV 960H-32</t>
  </si>
  <si>
    <t>TRASSIR DV 32 Канала — 960x576 (960H) 25 fps запись на канал, Видео+Аудио, два потока на запись и в сеть</t>
  </si>
  <si>
    <t>TRASSIR DV 960H-36</t>
  </si>
  <si>
    <t>TRASSIR DV 36 Каналов — 960x576 (960H) 25 fps запись на канал, Видео+Аудио, два потока на запись и в сеть</t>
  </si>
  <si>
    <t>TRASSIR DV 960H-40</t>
  </si>
  <si>
    <t>TRASSIR DV 40 Каналов — 960x576 (960H) 25 fps запись на канал, Видео+Аудио, два потока на запись и в сеть</t>
  </si>
  <si>
    <t>TRASSIR DV 960H-44</t>
  </si>
  <si>
    <t>TRASSIR DV 44 Канала — 960x576 (960H) 25 fps запись на канал, Видео+Аудио, два потока на запись и в сеть</t>
  </si>
  <si>
    <t>TRASSIR DV 960H-48</t>
  </si>
  <si>
    <t>TRASSIR DV 48 Каналов — 960x576 (960H) 25 fps запись на канал, Видео+Аудио, два потока на запись и в сеть</t>
  </si>
  <si>
    <t>TRASSIR DV 960H-52</t>
  </si>
  <si>
    <t>TRASSIR DV 52 Канала — 960x576 (960H) 25 fps запись на канал, Видео+Аудио, два потока на запись и в сеть</t>
  </si>
  <si>
    <t>TRASSIR DV 960H-56</t>
  </si>
  <si>
    <t>TRASSIR DV 56 Каналов — 960x576 (960H) 25 fps запись на канал, Видео+Аудио, два потока на запись и в сеть</t>
  </si>
  <si>
    <t>TRASSIR DV 960H-60</t>
  </si>
  <si>
    <t>TRASSIR DV 60 Каналов — 960x576 (960H) 25 fps запись на канал, Видео+Аудио, два потока на запись и в сеть</t>
  </si>
  <si>
    <t>TRASSIR DV 960H-64</t>
  </si>
  <si>
    <t>TRASSIR DV 64 Канала — 960x576 (960H) 25 fps запись на канал, Видео+Аудио, два потока на запись и в сеть</t>
  </si>
  <si>
    <r>
      <rPr>
        <sz val="10"/>
        <color indexed="10"/>
        <rFont val="Arial cyr"/>
      </rPr>
      <t xml:space="preserve">СНИМАЕТСЯ С ПРОДАЖ! </t>
    </r>
    <r>
      <rPr>
        <sz val="8"/>
        <rFont val="Arial"/>
        <family val="2"/>
        <charset val="204"/>
      </rPr>
      <t>TRASSIR Silen 960H система видеозахвата с аппаратным сжатием 12 fps</t>
    </r>
  </si>
  <si>
    <t>TRASSIR Silen 960H-4</t>
  </si>
  <si>
    <t>TRASSIR Silen 4 Канала — 960x576 (960H) 25 Fps на экран\12 fps запись на канал, Видео+Аудио, два потока на запись и в сеть</t>
  </si>
  <si>
    <t>TRASSIR Silen 960H-8</t>
  </si>
  <si>
    <t>TRASSIR Silen 8 Каналов — 960x576 (960H) 25 Fps на экран\12 fps запись на канал, Видео+Аудио, два потока на запись и в сеть</t>
  </si>
  <si>
    <t>TRASSIR Silen 960H-12</t>
  </si>
  <si>
    <t>TRASSIR Silen 12 Каналов — 960x576 (960H) 25 Fps на экран\12 fps запись на канал, Видео+Аудио, два потока на запись и в сеть</t>
  </si>
  <si>
    <t>TRASSIR Silen 960H-16</t>
  </si>
  <si>
    <t>TRASSIR Silen 16 Каналов — 960x576 (960H) 25 Fps на экран\12 fps запись на канал, Видео+Аудио, два потока на запись и в сеть</t>
  </si>
  <si>
    <t>TRASSIR Silen 960H-20</t>
  </si>
  <si>
    <t>TRASSIR Silen 20 Каналов— 960x576 (960H) 25 Fps на экран\12 fps запись на канал, Видео+Аудио, два потока на запись и в сеть</t>
  </si>
  <si>
    <t>TRASSIR Silen 960H-24</t>
  </si>
  <si>
    <t>TRASSIR Silen 24 Канала — 960x576 (960H) 25 Fps на экран\12 fps запись на канал, Видео+Аудио, два потока на запись и в сеть</t>
  </si>
  <si>
    <t>TRASSIR Silen 960H-28</t>
  </si>
  <si>
    <t>TRASSIR Silen 28 Каналов — 960x576 (960H) 25 Fps на экран\12 fps запись на канал, Видео+Аудио, два потока на запись и в сеть</t>
  </si>
  <si>
    <t>TRASSIR Silen 960H-32</t>
  </si>
  <si>
    <t>TRASSIR Silen 32 Канала — 960x576 (960H) 25 Fps на экран\12 fps запись на канал, Видео+Аудио, два потока на запись и в сеть</t>
  </si>
  <si>
    <t>TRASSIR Silen 960H-36</t>
  </si>
  <si>
    <t>TRASSIR Silen 36 Каналов — 960x576 (960H) 25 Fps на экран\12 fps запись на канал, Видео+Аудио, два потока на запись и в сеть</t>
  </si>
  <si>
    <t>TRASSIR Silen 960H-40</t>
  </si>
  <si>
    <t>TRASSIR Silen 40 Каналов — 960x576 (960H) 25 Fps на экран\12 fps запись на канал, Видео+Аудио, два потока на запись и в сеть</t>
  </si>
  <si>
    <t>TRASSIR Silen 960H-44</t>
  </si>
  <si>
    <t>TRASSIR Silen 44 Канала — 960x576 (960H) 25 Fps на экран\12 fps запись на канал, Видео+Аудио, два потока на запись и в сеть</t>
  </si>
  <si>
    <t>TRASSIR Silen 960H-48</t>
  </si>
  <si>
    <t>TRASSIR Silen 48 Каналов — 960x576 (960H) 25 Fps на экран\12 fps запись на канал, Видео+Аудио, два потока на запись и в сеть</t>
  </si>
  <si>
    <t>TRASSIR Silen 960H-52</t>
  </si>
  <si>
    <t>TRASSIR Silen 52 Канала — 960x576 (960H) 25 Fps на экран\12 fps запись на канал, Видео+Аудио, два потока на запись и в сеть</t>
  </si>
  <si>
    <t>TRASSIR Silen 960H-56</t>
  </si>
  <si>
    <t>TRASSIR Silen 56 Каналов — 960x576 (960H) 25 Fps на экран\12 fps запись на канал, Видео+Аудио, два потока на запись и в сеть</t>
  </si>
  <si>
    <t>TRASSIR Silen 960H-60</t>
  </si>
  <si>
    <t>TRASSIR Silen 60 Каналов — 960x576 (960H) 25 Fps на экран\12 fps запись на канал, Видео+Аудио, два потока на запись и в сеть</t>
  </si>
  <si>
    <t>TRASSIR Silen 960H-64</t>
  </si>
  <si>
    <t>TRASSIR Silen 64 Канала — 960x576 (960H) 25 Fps на экран\12 fps запись на канал, Видео+Аудио, два потока на запись и в сеть</t>
  </si>
  <si>
    <r>
      <rPr>
        <sz val="10"/>
        <color indexed="10"/>
        <rFont val="Arial cyr"/>
      </rPr>
      <t xml:space="preserve">СНИМАЕТСЯ С ПРОДАЖ! </t>
    </r>
    <r>
      <rPr>
        <sz val="8"/>
        <rFont val="Arial"/>
        <family val="2"/>
        <charset val="204"/>
      </rPr>
      <t>TRASSIR Optima 960H система видеозахвата с аппаратным сжатием 6 fps</t>
    </r>
  </si>
  <si>
    <t>TRASSIR Optima 960H-4</t>
  </si>
  <si>
    <t>TRASSIR Optima 4 Канала — 960x576 (960H) 25 Fps на экран\6 fps запись на канал, Видео+Аудио, два потока на запись и в сеть</t>
  </si>
  <si>
    <t>TRASSIR Optima 960H-8</t>
  </si>
  <si>
    <t>TRASSIR Optima 8 Каналов — 960x576 (960H) 25 Fps на экран\6 fps запись на канал, Видео+Аудио, два потока на запись и в сеть</t>
  </si>
  <si>
    <t>TRASSIR Optima 960H-12</t>
  </si>
  <si>
    <t>TRASSIR Optima 12 Каналов — 960x576 (960H) 25 Fps на экран\6 fps запись на канал, Видео+Аудио, два потока на запись и в сеть</t>
  </si>
  <si>
    <t>TRASSIR Optima 960H-16</t>
  </si>
  <si>
    <t>TRASSIR Optima 16 Каналов — 960x576 (960H) 25 Fps на экран\6 fps запись на канал, Видео+Аудио, два потока на запись и в сеть</t>
  </si>
  <si>
    <t>TRASSIR Optima 960H-20</t>
  </si>
  <si>
    <t>TRASSIR Optima 20 Каналов — 960x576 (960H) 25 Fps на экран\6 fps запись на канал, Видео+Аудио, два потока на запись и в сеть</t>
  </si>
  <si>
    <t>TRASSIR Optima 960H-24</t>
  </si>
  <si>
    <t>TRASSIR Optima 24 Канала — 960x576 (960H) 25 Fps на экран\6 fps запись на канал, Видео+Аудио, два потока на запись и в сеть</t>
  </si>
  <si>
    <t>TRASSIR Optima 960H-28</t>
  </si>
  <si>
    <t>TRASSIR Optima 28 Каналов — 960x576 (960H) 25 Fps на экран\6 fps запись на канал, Видео+Аудио, два потока на запись и в сеть</t>
  </si>
  <si>
    <t>TRASSIR Optima 960H-32</t>
  </si>
  <si>
    <t>TRASSIR Optima 32 Канала — 960x576 (960H) 25 Fps на экран\6 fps запись на канал, Видео+Аудио, два потока на запись и в сеть</t>
  </si>
  <si>
    <t>TRASSIR Optima 960H-36</t>
  </si>
  <si>
    <t>TRASSIR Optima 36 Каналов — 960x576 (960H) 25 Fps на экран\6 fps запись на канал, Видео+Аудио, два потока на запись и в сеть</t>
  </si>
  <si>
    <t>TRASSIR Optima 960H-40</t>
  </si>
  <si>
    <t>TRASSIR Optima 40 Каналов — 960x576 (960H) 25 Fps на экран\6 fps запись на канал, Видео+Аудио, два потока на запись и в сеть</t>
  </si>
  <si>
    <t>TRASSIR Optima 960H-44</t>
  </si>
  <si>
    <t>TRASSIR Optima 44 Канала — 960x576 (960H) 25 Fps на экран\6 fps запись на канал, Видео+Аудио, два потока на запись и в сеть</t>
  </si>
  <si>
    <t>TRASSIR Optima 960H-48</t>
  </si>
  <si>
    <t>TRASSIR Optima 48 Каналов — 960x576 (960H) 25 Fps на экран\6 fps запись на канал, Видео+Аудио, два потока на запись и в сеть</t>
  </si>
  <si>
    <t>TRASSIR Optima 960H-52</t>
  </si>
  <si>
    <t>TRASSIR Optima 52 Канала — 960x576 (960H) 25 Fps на экран\6 fps запись на канал, Видео+Аудио, два потока на запись и в сеть</t>
  </si>
  <si>
    <t>TRASSIR Optima 960H-56</t>
  </si>
  <si>
    <t>TRASSIR Optima 56 Каналов — 960x576 (960H) 25 Fps на экран\6 fps запись на канал, Видео+Аудио, два потока на запись и в сеть</t>
  </si>
  <si>
    <t>TRASSIR Optima 960H-60</t>
  </si>
  <si>
    <t>TRASSIR Optima 60 Каналов — 960x576 (960H) 25 Fps на экран\6 fps запись на канал, Видео+Аудио, два потока на запись и в сеть</t>
  </si>
  <si>
    <t>TRASSIR Optima 960H-64</t>
  </si>
  <si>
    <t>TRASSIR Optima 64 Канала — 960x576 (960H) 25 Fps на экран\6 fps запись на канал, Видео+Аудио, два потока на запись и в сеть</t>
  </si>
  <si>
    <t>Видеорегистраторы TRASSIR Absolute 960H с аппаратным сжатием 25 fps</t>
  </si>
  <si>
    <t>TRASSIR Absolute 960H</t>
  </si>
  <si>
    <t>TRASSIR Absolute 960H — Гибридный сетевой видеорегистратор для аналоговых и IP-видеокамер (Standalone NVR) под управлением TRASSIR OS (на базе Linux). Регистрация, воспроизведение до 64 аналоговых (25 к/сек) или IP-видеокамер в сумме (лицензии на подключение IP-видеокамер приобретаются отдельно), при наличии DualStream. До 64 аналоговых камер 25 fps на запись и отображение 960H (суммарный поток до 700 Мбит/сек). 2 видеовыхода на мониторы 1 x VGA, 1 x DVI/HDMI. Установка до 8-ми HDD/SSD 3.5" любой емкости (без HDD в комплекте). 2 сетевых адаптера 1 Гбит/сек. Крепление в 19'' стойку, 4U, салазки в комплекте. Габариты 482х530х177 мм.</t>
  </si>
  <si>
    <t>Цена зависит от количества аналоговых каналов
(см. ниже)</t>
  </si>
  <si>
    <t>TRASSIR Absolute 960H-4</t>
  </si>
  <si>
    <t>TRASSIR Absolute 4 — до 4 аналоговых камер 25/25 fps (запись/отображение) 960H, до 60 IP-камер (лицензии отдельно).</t>
  </si>
  <si>
    <t>TRASSIR Absolute 960H-8</t>
  </si>
  <si>
    <t>TRASSIR Absolute 8 — до 8 аналоговых камер 25/25 fps (запись/отображение) 960H, до 56 IP-камер (лицензии отдельно).</t>
  </si>
  <si>
    <t>TRASSIR Absolute 960H-12</t>
  </si>
  <si>
    <t>TRASSIR Absolute 12 — до 12 аналоговых камер 25/25 fps (запись/отображение) 960H, до 52 IP-камер (лицензии отдельно).</t>
  </si>
  <si>
    <t>TRASSIR Absolute 960H-16</t>
  </si>
  <si>
    <t>TRASSIR Absolute 16 — до 16 аналоговых камер 25/25 fps (запись/отображение) 960H, до 48 IP-камер (лицензии отдельно).</t>
  </si>
  <si>
    <t>TRASSIR Absolute 960H-20</t>
  </si>
  <si>
    <t>TRASSIR Absolute 20 — до 20 аналоговых камер 25/25 fps (запись/отображение) 960H, до 44 IP-камер (лицензии отдельно).</t>
  </si>
  <si>
    <t>TRASSIR Absolute 960H-24</t>
  </si>
  <si>
    <t>TRASSIR Absolute 24 — до 24 аналоговых камер 25/25 fps (запись/отображение) 960H, до 40 IP-камер (лицензии отдельно).</t>
  </si>
  <si>
    <t>TRASSIR Absolute 960H-28</t>
  </si>
  <si>
    <t>TRASSIR Absolute 28 — до 28 аналоговых камер 25/25 fps (запись/отображение) 960H, до 36 IP-камер (лицензии отдельно).</t>
  </si>
  <si>
    <t>TRASSIR Absolute 960H-32</t>
  </si>
  <si>
    <t>TRASSIR Absolute 32 — до 32 аналоговых камер 25/25 fps (запись/отображение) 960H, до 32 IP-камер (лицензии отдельно).</t>
  </si>
  <si>
    <t>TRASSIR Absolute 960H-36</t>
  </si>
  <si>
    <t>TRASSIR Absolute 36 — до 36 аналоговых камер 25/25 fps (запись/отображение) 960H, до 28 IP-камер (лицензии отдельно).</t>
  </si>
  <si>
    <t>TRASSIR Absolute 960H-40</t>
  </si>
  <si>
    <t>TRASSIR Absolute 40 — до 40 аналоговых камер 25/25 fps (запись/отображение) 960H, до 24 IP-камер (лицензии отдельно).</t>
  </si>
  <si>
    <t>TRASSIR Absolute 960H-44</t>
  </si>
  <si>
    <t>TRASSIR Absolute 44 — до 44 аналоговых камер 25/25 fps (запись/отображение) 960H, до 20 IP-камер (лицензии отдельно).</t>
  </si>
  <si>
    <t>TRASSIR Absolute 960H-48</t>
  </si>
  <si>
    <t>TRASSIR Absolute 48 — до 48 аналоговых камер 25/25 fps (запись/отображение) 960H, до 16 IP-камер (лицензии отдельно).</t>
  </si>
  <si>
    <t>TRASSIR Absolute 960H-52</t>
  </si>
  <si>
    <t>TRASSIR Absolute 52 — до 52 аналоговых камер 25/25 fps (запись/отображение) 960H, до 12 IP-камер (лицензии отдельно).</t>
  </si>
  <si>
    <t>TRASSIR Absolute 960H-56</t>
  </si>
  <si>
    <t>TRASSIR Absolute 56 — до 56 аналоговых камер 25/25 fps (запись/отображение) 960H, до 8 IP-камер (лицензии отдельно).</t>
  </si>
  <si>
    <t>TRASSIR Absolute 960H-60</t>
  </si>
  <si>
    <t>TRASSIR Absolute 60 — до 60 аналоговых камер 25/25 fps (запись/отображение) 960H, до 4 IP-камер (лицензии отдельно).</t>
  </si>
  <si>
    <t>TRASSIR Absolute 960H-64</t>
  </si>
  <si>
    <t>TRASSIR Absolute 64 — до 64 аналоговых камер 25/25 fps (запись/отображение) 960H.</t>
  </si>
  <si>
    <t>Видеорегистраторы TRASSIR Nexus 960H с аппаратным сжатием 12 fps</t>
  </si>
  <si>
    <t>TRASSIR Nexus 960H</t>
  </si>
  <si>
    <t>TRASSIR Nexus 960H — Гибридный сетевой видеорегистратор для аналоговых и IP-видеокамер (Standalone NVR) под управлением TRASSIR OS (на базе Linux). Регистрация, воспроизведение до 64 аналоговых (12 к/сек) или IP-видеокамер в сумме (лицензии на подключение IP-видеокамер приобретаются отдельно), при наличии DualStream. До 64 аналоговых камер 25 fps на запись и отображение 960H (суммарный поток до 700 Мбит/сек). 2 видеовыхода на мониторы 1 x VGA, 1 x DVI/HDMI. Установка до 8-ми HDD/SSD 3.5" любой емкости (без HDD в комплекте). 2 сетевых адаптера 1 Гбит/сек. Крепление в 19'' стойку, 4U, салазки в комплекте. Габариты 482х530х177 мм.</t>
  </si>
  <si>
    <t>TRASSIR Nexus 960H-4</t>
  </si>
  <si>
    <t>TRASSIR Nexus 4 — до 4 аналоговых камер 12/25 fps (запись/отображение) 960H, до 60 IP-камер (лицензии отдельно).</t>
  </si>
  <si>
    <t>TRASSIR Nexus 960H-8</t>
  </si>
  <si>
    <t>TRASSIR Nexus 8 — до 8 аналоговых камер 12/25 fps (запись/отображение) 960H, до 56 IP-камер (лицензии отдельно).</t>
  </si>
  <si>
    <t>TRASSIR Nexus 960H-12</t>
  </si>
  <si>
    <t>TRASSIR Nexus 12 — до 12 аналоговых камер 12/25 fps (запись/отображение) 960H, до 52 IP-камер (лицензии отдельно).</t>
  </si>
  <si>
    <t>TRASSIR Nexus 960H-16</t>
  </si>
  <si>
    <t>TRASSIR Nexus 16 — до 16 аналоговых камер 12/25 fps (запись/отображение) 960H, до 48 IP-камер (лицензии отдельно).</t>
  </si>
  <si>
    <t>TRASSIR Nexus 960H-20</t>
  </si>
  <si>
    <t>TRASSIR Nexus 20 — до 20 аналоговых камер 12/25 fps (запись/отображение) 960H, до 44 IP-камер (лицензии отдельно).</t>
  </si>
  <si>
    <t>TRASSIR Nexus 960H-24</t>
  </si>
  <si>
    <t>TRASSIR Nexus 24 — до 24 аналоговых камер 12/25 fps (запись/отображение) 960H, до 40 IP-камер (лицензии отдельно).</t>
  </si>
  <si>
    <t>TRASSIR Nexus 960H-28</t>
  </si>
  <si>
    <t>TRASSIR Nexus 28 — до 28 аналоговых камер 12/25 fps (запись/отображение) 960H, до 36 IP-камер (лицензии отдельно).</t>
  </si>
  <si>
    <t>TRASSIR Nexus 960H-32</t>
  </si>
  <si>
    <t>TRASSIR Nexus 32 — до 32 аналоговых камер 12/25 fps (запись/отображение) 960H, до 32 IP-камер (лицензии отдельно).</t>
  </si>
  <si>
    <t>TRASSIR Nexus 960H-36</t>
  </si>
  <si>
    <t>TRASSIR Nexus 36 — до 36 аналоговых камер 12/25 fps (запись/отображение) 960H, до 28 IP-камер (лицензии отдельно).</t>
  </si>
  <si>
    <t>TRASSIR Nexus 960H-40</t>
  </si>
  <si>
    <t>TRASSIR Nexus 40 — до 40 аналоговых камер 12/25 fps (запись/отображение) 960H, до 24 IP-камер (лицензии отдельно).</t>
  </si>
  <si>
    <t>TRASSIR Nexus 960H-44</t>
  </si>
  <si>
    <t>TRASSIR Nexus 44 — до 44 аналоговых камер 12/25 fps (запись/отображение) 960H, до 20 IP-камер (лицензии отдельно).</t>
  </si>
  <si>
    <t>TRASSIR Nexus 960H-48</t>
  </si>
  <si>
    <t>TRASSIR Nexus 48 — до 48 аналоговых камер 12/25 fps (запись/отображение) 960H, до 16 IP-камер (лицензии отдельно).</t>
  </si>
  <si>
    <t>TRASSIR Nexus 960H-52</t>
  </si>
  <si>
    <t>TRASSIR Nexus 52 — до 52 аналоговых камер 12/25 fps (запись/отображение) 960H, до 12 IP-камер (лицензии отдельно).</t>
  </si>
  <si>
    <t>TRASSIR Nexus 960H-56</t>
  </si>
  <si>
    <t>TRASSIR Nexus 56 — до 56 аналоговых камер 12/25 fps (запись/отображение) 960H, до 8 IP-камер (лицензии отдельно).</t>
  </si>
  <si>
    <t>TRASSIR Nexus 960H-60</t>
  </si>
  <si>
    <t>TRASSIR Nexus 60 — до 60 аналоговых камер 12/25 fps (запись/отображение) 960H, до 4 IP-камер (лицензии отдельно).</t>
  </si>
  <si>
    <t>TRASSIR Nexus 960H-64</t>
  </si>
  <si>
    <t>TRASSIR Nexus 64 — до 64 аналоговых камер 12/25 fps (запись/отображение) 960H.</t>
  </si>
  <si>
    <t>Специальные устройства систем видеонаблюдения TRASSIR OS (Linux)</t>
  </si>
  <si>
    <t>TRASSIR MiniClient</t>
  </si>
  <si>
    <r>
      <rPr>
        <b/>
        <sz val="10"/>
        <rFont val="Arial cyr"/>
      </rPr>
      <t>TRASSIR MiniClient</t>
    </r>
    <r>
      <rPr>
        <sz val="8"/>
        <rFont val="Arial"/>
        <family val="2"/>
        <charset val="204"/>
      </rPr>
      <t xml:space="preserve"> — Удаленное рабочее место TRASSIR OS (Linux). Отображение и воспроизведение 32-х каналов видео/аудио (при наличии DualStream). Подключение к неограниченному количеству серверов TRASSIR. Резервирование (запись) до 32-х каналов TRASSIR NetREC с других серверов TRASSIR (приобретаются отдельно), 4 канала NetREC в подарок. Поддержка 2 x HDD/SSD 3.5" любой емкости (HDD нет в комплекте), для записи архива с удаленного сервера TRASSIR. Все возможности TRASSIR: удаленное управление модулями, разграничение прав доступа, настройка (при наличии прав). Поддержка технологий TRASSIR MultiStream, MultiStor II (просмотр видео на медленных соединениях и 3G). Два независимых видеовыхода: 1 x HDMI, 1 x VGA выходы. Экспорт архива, USB 3.0. Крепление в 19" стойку, 1U. Габариты 315х225х75 мм.</t>
    </r>
  </si>
  <si>
    <t>TRASSIR Cloud Server</t>
  </si>
  <si>
    <r>
      <rPr>
        <b/>
        <sz val="10"/>
        <rFont val="Arial cyr"/>
      </rPr>
      <t>TRASSIR Cloud Server</t>
    </r>
    <r>
      <rPr>
        <sz val="8"/>
        <rFont val="Arial"/>
        <family val="2"/>
        <charset val="204"/>
      </rPr>
      <t xml:space="preserve"> —  Сервер частного облака. Предназначен для автоматического отслеживания работоспособности видеорегистраторов TRASSIR, их "показателей здоровья", авто-информирование в случае неполадок: сети, камер, жестких дисков, баз данных и др. Сохранение резервных копий: настроек, журнала событий каждого подключенного сервера TRASSIR, отображение серверов на карте. Лицензия на подключение 30 серверов TRASSIR входит в комплект поставки, для расширения на каждый регистратор необходимо приобретать программное обеспечение TRASSIR Private Cloud (лист ПО TRASSIR). Крепление в 19" стойку, 1U. Габариты 437х369х43 мм.</t>
    </r>
  </si>
  <si>
    <t>Lanser non-PC NVR - сетевые и гибридные видеорегистраторы для систем IP видеонаблюдения</t>
  </si>
  <si>
    <t>TRASSIR Lanser IP-4P</t>
  </si>
  <si>
    <r>
      <rPr>
        <b/>
        <sz val="10"/>
        <rFont val="Arial cyr"/>
      </rPr>
      <t>TRASSIR Lanser IP-4P</t>
    </r>
    <r>
      <rPr>
        <sz val="8"/>
        <rFont val="Arial"/>
        <family val="2"/>
        <charset val="204"/>
      </rPr>
      <t xml:space="preserve"> — Сетевой non-PC IP-видеорегистратор для IP-видеокамер; разрешение записи, воспроизведения до 5 MPix (суммарный поток до 20 Мбит/сек). Регистрация и воспроизведение до 4 IP-видеокамер (список поддерживаемых моделей для этого видеорегистратора на сайте http://dssl.ru/). 4 PoE Ethernet порта (суммарная мощность PoE до 50 Вт). 1 x HDMI, 1 x VGA видеовыходы. Установка до 1-го HDD/SSD 3.5", любой ёмкости (в комплект не входит). Температурный режим -10...+55°С. Возможна установка в стойку 19" (1U, крепления в комплекте). Габариты 440x274x44.5 мм.</t>
    </r>
  </si>
  <si>
    <t>MiniNVR - сетевые и гибридные видеорегистраторы на TRASSIR OS (Linux), до 16-18 видеокамер</t>
  </si>
  <si>
    <t>TRASSIR MiniNVR</t>
  </si>
  <si>
    <r>
      <rPr>
        <b/>
        <sz val="10"/>
        <rFont val="Arial cyr"/>
      </rPr>
      <t>TRASSIR MiniNVR</t>
    </r>
    <r>
      <rPr>
        <sz val="8"/>
        <rFont val="Arial"/>
        <family val="2"/>
        <charset val="204"/>
      </rPr>
      <t xml:space="preserve"> — Сетевой видеорегистратор для IP-видеокамер (Standalone NVR) под управлением TRASSIR OS (Linux).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 Установка до 2-х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Габариты 315х225х75 мм.</t>
    </r>
  </si>
  <si>
    <t>Цена зависит от версии устройства
(см. ниже)</t>
  </si>
  <si>
    <t>MiniNVR AnyIP 4</t>
  </si>
  <si>
    <t>MiniNVR AnyIP 4 — 4/4 (запись/воспроизведение) IP видеокамер любого поддерживаемого производителя.</t>
  </si>
  <si>
    <t>MiniNVR AnyIP 9</t>
  </si>
  <si>
    <t>MiniNVR AnyIP 9 — 9/9 (запись/воспроизведение) IP видеокамер любого поддерживаемого производителя.</t>
  </si>
  <si>
    <t>MiniNVR AnyIP 16</t>
  </si>
  <si>
    <t>MiniNVR AnyIP 16 — 16/16 (запись/воспроизведение) IP видеокамер любого поддерживаемого производителя.</t>
  </si>
  <si>
    <t>MiniNVR AF 16</t>
  </si>
  <si>
    <r>
      <t xml:space="preserve">MiniNVR AF 16 — 16/16 (запись/воспроизведение) IP видеокамер ActiveCam, </t>
    </r>
    <r>
      <rPr>
        <b/>
        <sz val="10"/>
        <rFont val="Arial cyr"/>
      </rPr>
      <t>ActiveCam Eco</t>
    </r>
    <r>
      <rPr>
        <sz val="8"/>
        <rFont val="Arial"/>
        <family val="2"/>
        <charset val="204"/>
      </rPr>
      <t xml:space="preserve">, </t>
    </r>
    <r>
      <rPr>
        <b/>
        <sz val="10"/>
        <rFont val="Arial cyr"/>
      </rPr>
      <t>HiWatch</t>
    </r>
    <r>
      <rPr>
        <sz val="8"/>
        <rFont val="Arial"/>
        <family val="2"/>
        <charset val="204"/>
      </rPr>
      <t>, Hikvision.</t>
    </r>
  </si>
  <si>
    <t>TRASSIR MiniNVR 4P</t>
  </si>
  <si>
    <r>
      <rPr>
        <b/>
        <sz val="10"/>
        <rFont val="Arial cyr"/>
      </rPr>
      <t>TRASSIR MiniNVR 4P</t>
    </r>
    <r>
      <rPr>
        <sz val="8"/>
        <rFont val="Arial"/>
        <family val="2"/>
        <charset val="204"/>
      </rPr>
      <t xml:space="preserve"> — Сетевой видеорегистратор для IP-видеокамер (Standalone NVR) под управлением TRASSIR OS (Linux) с 4-мя портами PoE.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 Встроенный PoE инжектор на 4 порта. Установка до 2-х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(1U, крепления в комплекте). Габариты 440х293.6х44.5 мм.</t>
    </r>
  </si>
  <si>
    <t>MiniNVR AnyIP 4-4P</t>
  </si>
  <si>
    <t>MiniNVR AnyIP 4-4P — 4/4 (запись/воспроизведение, 4 порта PoE) IP видеокамер любого поддерживаемого производителя.</t>
  </si>
  <si>
    <t>MiniNVR AnyIP 9-4P</t>
  </si>
  <si>
    <t>MiniNVR AnyIP 9-4P — 9/9 (запись/воспроизведение, 4 порта PoE) IP видеокамер любого поддерживаемого производителя.</t>
  </si>
  <si>
    <t>MiniNVR AnyIP 16-4P</t>
  </si>
  <si>
    <t>MiniNVR AnyIP 16-4P — 16/16 (запись/воспроизведение, 4 порта PoE) IP видеокамер любого поддерживаемого производителя.</t>
  </si>
  <si>
    <t>MiniNVR AF 16-4P</t>
  </si>
  <si>
    <r>
      <t xml:space="preserve">MiniNVR AF 16-4P — 16/16 (запись/воспроизведение, 4 порта PoE) IP видеокамер ActiveCam, </t>
    </r>
    <r>
      <rPr>
        <b/>
        <sz val="10"/>
        <rFont val="Arial cyr"/>
      </rPr>
      <t>ActiveCam Eco</t>
    </r>
    <r>
      <rPr>
        <sz val="8"/>
        <rFont val="Arial"/>
        <family val="2"/>
        <charset val="204"/>
      </rPr>
      <t xml:space="preserve">, </t>
    </r>
    <r>
      <rPr>
        <b/>
        <sz val="10"/>
        <rFont val="Arial cyr"/>
      </rPr>
      <t>HiWatch</t>
    </r>
    <r>
      <rPr>
        <sz val="8"/>
        <rFont val="Arial"/>
        <family val="2"/>
        <charset val="204"/>
      </rPr>
      <t>, Hikvision.</t>
    </r>
  </si>
  <si>
    <t>ПО MiniNVR
AnyIP 4 - AF 16</t>
  </si>
  <si>
    <t>Профессиональное программное обеспечение TRASSIR (БЕЗ НДС) для расширения сервера MiniNVR AnyIP 4 до MiniNVR AF 16.</t>
  </si>
  <si>
    <t>ПО MiniNVR
AF 16 - AnyIP 9</t>
  </si>
  <si>
    <t>Профессиональное программное обеспечение TRASSIR (БЕЗ НДС) для расширения сервера MiniNVR AF 16 до MiniNVR AnyIP 9.</t>
  </si>
  <si>
    <t>ПО MiniNVR
AnyIP 9 - AnyIP 16</t>
  </si>
  <si>
    <t>Профессиональное программное обеспечение TRASSIR (БЕЗ НДС) для расширения сервера MiniNVR AnyIP 9 до MiniNVR AnyIP 16.</t>
  </si>
  <si>
    <t>ПО AnyIP 2
для MiniNVR и DuoStation</t>
  </si>
  <si>
    <t>Профессиональное программное обеспечение TRASSIR (БЕЗ НДС) для расширения устройств MiniNVR AnyIP 4, MiniNVR AnyIP 9, DuoStation AnyIP 16, DuoStation AnyIP 24, а также замены лицензий в MiniNVR AF16, DuoStation AF32 на 2 любых IP-видеокамеры по лицензии TRASSIR AnyIP.</t>
  </si>
  <si>
    <t>TRASSIR MiniNVR Hybrid</t>
  </si>
  <si>
    <r>
      <rPr>
        <b/>
        <sz val="10"/>
        <rFont val="Arial cyr"/>
      </rPr>
      <t>TRASSIR MiniNVR Hybrid</t>
    </r>
    <r>
      <rPr>
        <sz val="8"/>
        <rFont val="Arial"/>
        <family val="2"/>
        <charset val="204"/>
      </rPr>
      <t xml:space="preserve"> — Гибридный сетевой видеорегистратор для аналоговых и IP-видеокамер (Standalone NVR) под управлением TRASSIR OS (на базе Linux). Регистрация и воспроизведение до 16 аналоговых камер (WD1=960H, 25 кадр/сек, 8 Мбит/сек), до 18 IP-видеокамер любого поддерживаемого производителя, в сумме не более 18 видеокамер всех типов (суммарный поток до 256 Мбит/сек), при наличии DualStream. Без HDD в комплекте. TRASSIR Failover в подарок. Установка до 2-х HDD/SSD 3.5", любой емкости. Два независимых видеовыхода: 1 x HDMI/DVI, 1 х VGA, бесплатный сетевой клиент (в т.ч. мобильные приложения). Опция (приобретается отдельно): TRASSIR ActivePOS, TRASSIR PeopleCounter, TRASSIR ActiveDome и др. Габариты 240х216х402 мм.</t>
    </r>
  </si>
  <si>
    <t>MiniNVR Hybrid 12</t>
  </si>
  <si>
    <t>TRASSIR Hybrid 12 — любые аналоговые камеры: 8/8 (запись/воспроизведение), AnyIP - IP камеры любого поддерживаемого производителя: 12/12 (запись/воспроизведение), в сумме не более 12/12 камер всех типов (зап./воспр.)</t>
  </si>
  <si>
    <t>MiniNVR Hybrid 18</t>
  </si>
  <si>
    <t>TRASSIR Hybrid 18 — любые аналоговые камеры: 16/16 (запись/воспроизведение), AnyIP - IP камеры любого поддерживаемого производителя: 18/18 (запись/воспроизведение), в сумме не более 18/18 камер всех типов (зап./воспр.)</t>
  </si>
  <si>
    <t>TRASSIR MiniNVR REСНИМАЕТСЯ С ПРОИЗВОДСТВА</t>
  </si>
  <si>
    <r>
      <t xml:space="preserve">Снимается с производства. </t>
    </r>
    <r>
      <rPr>
        <b/>
        <sz val="10"/>
        <rFont val="Arial cyr"/>
      </rPr>
      <t>TRASSIR MiniNVR RE</t>
    </r>
    <r>
      <rPr>
        <sz val="8"/>
        <rFont val="Arial"/>
        <family val="2"/>
        <charset val="204"/>
      </rPr>
      <t xml:space="preserve"> — Сетевой видеорегистратор для IP-видеокамер (Standalone NVR) под управлением TRASSIR OS (Linux). Регистрация и воспроизведение до 16 IP видеокамер (список протестированного оборудования на сайте http://dssl.ru/, суммарный поток до 256 Мбит/сек), при наличии DualStream. Без HDD в комплекте. TRASSIR Failover в подарок. Установка до 2-х съемных HDD/SSD 3.5", любой емкости. 1 x HDMI, 1 x VGA выходы. USB 3.0. Бесплатный сетевой клиент (в т.ч. мобильные приложения). Опция (приобретается отдельно): TRASSIR PeopleCounter, TRASSIR ActivePOS, TRASSIR ActiveDome и др. Крепление в 19'' стойку, 1.5U, без салазок в комплекте. Габариты 482x280x67 мм.</t>
    </r>
  </si>
  <si>
    <t>MiniNVR AF 16 RE</t>
  </si>
  <si>
    <r>
      <t>Снимается с производства. MiniNVR AF 16 RE — 16/16 (запись/воспроизведение) IP видеокамер ActiveCam,</t>
    </r>
    <r>
      <rPr>
        <b/>
        <sz val="10"/>
        <rFont val="Arial cyr"/>
      </rPr>
      <t xml:space="preserve"> ActiveCam Eco</t>
    </r>
    <r>
      <rPr>
        <sz val="8"/>
        <rFont val="Arial"/>
        <family val="2"/>
        <charset val="204"/>
      </rPr>
      <t xml:space="preserve">, </t>
    </r>
    <r>
      <rPr>
        <b/>
        <sz val="10"/>
        <rFont val="Arial cyr"/>
      </rPr>
      <t>HiWatch</t>
    </r>
    <r>
      <rPr>
        <sz val="8"/>
        <rFont val="Arial"/>
        <family val="2"/>
        <charset val="204"/>
      </rPr>
      <t>, Hikvision.</t>
    </r>
  </si>
  <si>
    <t>MiniNVR AnyIP 16 RE</t>
  </si>
  <si>
    <t>Снимается с производства. MiniNVR AnyIP 16 RE — 16/16 (запись/воспроизведение) IP видеокамер любого поддерживаемого производителя.</t>
  </si>
  <si>
    <t>DuoStation - сетевые и гибридные видеорегистраторы на TRASSIR OS (Linux), до 32 видеокамер</t>
  </si>
  <si>
    <t>TRASSIR DuoStation</t>
  </si>
  <si>
    <r>
      <rPr>
        <b/>
        <sz val="10"/>
        <rFont val="Arial cyr"/>
      </rPr>
      <t>TRASSIR DuoStation</t>
    </r>
    <r>
      <rPr>
        <sz val="8"/>
        <rFont val="Arial"/>
        <family val="2"/>
        <charset val="204"/>
      </rPr>
      <t xml:space="preserve"> — Сетевой видеорегистратор для IP-видеокамер (Standalone NVR) под управлением TRASSIR OS (Linux). Регистрация и воспроизведение до 32 IP-видеокамер (при наличии DualStream, суммарный поток до 512 Мбит/сек). Без HDD в комплекте. TRASSIR Failover в подарок. Установка до 4-х съемных HDD/SSD 3.5", любой емкости. 2 независимых видео выхода: 1 x HDMI/DVI, 1 x VGA. USB 3.0. Бесплатный сетевой клиент (в т.ч. мобильные приложения). Поддерживается (приобретается отдельно): TRASSIR PeopleCounter, TRASSIR ActivePOS, TRASSIR ActiveDome и др. Габариты 315x208x198 мм.</t>
    </r>
  </si>
  <si>
    <t>DuoStation AF 16</t>
  </si>
  <si>
    <r>
      <t xml:space="preserve">DuoStation AF 16 — 16/16 (запись/воспроизведение DualStream) IP видеокамер ActiveCam, </t>
    </r>
    <r>
      <rPr>
        <b/>
        <sz val="10"/>
        <rFont val="Arial cyr"/>
      </rPr>
      <t>ActiveCam Eco, HiWatch</t>
    </r>
    <r>
      <rPr>
        <sz val="8"/>
        <rFont val="Arial"/>
        <family val="2"/>
        <charset val="204"/>
      </rPr>
      <t>, Hikvision.</t>
    </r>
  </si>
  <si>
    <t>DuoStation AnyIP 16</t>
  </si>
  <si>
    <t>DuoStation AnyIP 16 — 16/16 (запись/воспроизведение DualStream) IP видеокамер любого поддерживаемого производителя.</t>
  </si>
  <si>
    <t>DuoStation AnyIP 24</t>
  </si>
  <si>
    <t>DuoStation AnyIP 24 — 24/24 (запись/воспроизведение DualStream) IP видеокамер любого поддерживаемого производителя.</t>
  </si>
  <si>
    <t>DuoStation AnyIP 32</t>
  </si>
  <si>
    <t>DuoStation AnyIP 32 — 32/32 (запись/воспроизведение DualStream) IP видеокамер любого поддерживаемого производителя.</t>
  </si>
  <si>
    <t>DuoStation AF 32</t>
  </si>
  <si>
    <r>
      <t xml:space="preserve">DuoStation AF 32 — 32/32 (запись/воспроизведение DualStream) IP видеокамер ActiveCam, </t>
    </r>
    <r>
      <rPr>
        <b/>
        <sz val="10"/>
        <rFont val="Arial cyr"/>
      </rPr>
      <t>ActiveCam Eco</t>
    </r>
    <r>
      <rPr>
        <sz val="8"/>
        <rFont val="Arial"/>
        <family val="2"/>
        <charset val="204"/>
      </rPr>
      <t xml:space="preserve">, </t>
    </r>
    <r>
      <rPr>
        <b/>
        <sz val="10"/>
        <rFont val="Arial cyr"/>
      </rPr>
      <t>HiWatch</t>
    </r>
    <r>
      <rPr>
        <sz val="8"/>
        <rFont val="Arial"/>
        <family val="2"/>
        <charset val="204"/>
      </rPr>
      <t>, Hikvision.</t>
    </r>
  </si>
  <si>
    <t>DuoStation AF 32 Hybrid</t>
  </si>
  <si>
    <t>DuoStation AF 32 Hybrid — 32/32 (запись/воспроизведение DualStream) до 32 IP-видеокамер ActiveCam и/или Hikvision, до 16 аналоговых видеокамер (WD1=960H, 25 кадр/сек, 8 Мбит/сек), в сумме не более 32 видеокамер всех типов</t>
  </si>
  <si>
    <t>DuoStation Hybrid 32</t>
  </si>
  <si>
    <t>DuoStation Hybrid 32 — любые аналоговые камеры: 16/16 (запись/воспроизведение), AnyIP - IP камеры любого поддерживаемого производителя: 32/32 (запись/воспроизведение), в сумме не более 32/32 камер всех типов (зап./воспр.)</t>
  </si>
  <si>
    <r>
      <rPr>
        <sz val="10"/>
        <color indexed="56"/>
        <rFont val="Arial cyr"/>
      </rPr>
      <t>НОВИНКА</t>
    </r>
    <r>
      <rPr>
        <sz val="8"/>
        <rFont val="Arial"/>
        <family val="2"/>
        <charset val="204"/>
      </rPr>
      <t>TRASSIR DuoStation 16P</t>
    </r>
  </si>
  <si>
    <r>
      <rPr>
        <b/>
        <sz val="10"/>
        <rFont val="Arial cyr"/>
      </rPr>
      <t>TRASSIR DuoStation 16P</t>
    </r>
    <r>
      <rPr>
        <sz val="8"/>
        <rFont val="Arial"/>
        <family val="2"/>
        <charset val="204"/>
      </rPr>
      <t xml:space="preserve"> — Сетевой видеорегистратор для IP-видеокамер (Standalone NVR) под управлением TRASSIR OS (Linux) с 16-ю портами PoE. Регистрация и воспроизведение до 32 IP видеокамер (список протестированного оборудования на сайте http://dssl.ru/, суммарный поток до 512 Мбит/сек). Без HDD в комплекте. TRASSIR Failover в подарок. Встроенный PoE инжектор на 16 портов. Установка до 4-х HDD/SSD 3.5", любой емкости. 1 x HDMI, 1 x VGA выходы. USB 3.0. Бесплатный сетевой клиент (в т.ч. мобильные приложения). Опция (приобретается отдельно): TRASSIR ActivePOS, TRASSIR PeopleCounter, TRASSIR ActiveDome и др. Возможна установка в стойку 19" (1.5U, крепления в комплекте). Габариты 440х390х70 мм.</t>
    </r>
  </si>
  <si>
    <t>DuoStation AF 16-16P</t>
  </si>
  <si>
    <r>
      <t xml:space="preserve">DuoStation AF 16-16P — 16/16 (запись/воспроизведение DualStream) IP видеокамер ActiveCam, </t>
    </r>
    <r>
      <rPr>
        <b/>
        <sz val="10"/>
        <rFont val="Arial cyr"/>
      </rPr>
      <t>ActiveCam Eco, HiWatch</t>
    </r>
    <r>
      <rPr>
        <sz val="8"/>
        <rFont val="Arial"/>
        <family val="2"/>
        <charset val="204"/>
      </rPr>
      <t>, Hikvision.</t>
    </r>
  </si>
  <si>
    <t>DuoStation AnyIP 16-16P</t>
  </si>
  <si>
    <t>DuoStation AnyIP 16-16P — 16/16 (запись/воспроизведение DualStream) IP видеокамер любого поддерживаемого производителя.</t>
  </si>
  <si>
    <t>DuoStation AnyIP 24-16P</t>
  </si>
  <si>
    <t>DuoStation AnyIP 24-16P — 24/24 (запись/воспроизведение DualStream) IP видеокамер любого поддерживаемого производителя.</t>
  </si>
  <si>
    <t>DuoStation AnyIP 32-16P</t>
  </si>
  <si>
    <t>DuoStation AnyIP 32-16P — 32/32 (запись/воспроизведение DualStream) IP видеокамер любого поддерживаемого производителя.</t>
  </si>
  <si>
    <t>DuoStation AF 32-16P</t>
  </si>
  <si>
    <r>
      <t xml:space="preserve">DuoStation AF 32-16P — 32/32 (запись/воспроизведение DualStream) IP видеокамер ActiveCam, </t>
    </r>
    <r>
      <rPr>
        <b/>
        <sz val="10"/>
        <rFont val="Arial cyr"/>
      </rPr>
      <t>ActiveCam Eco</t>
    </r>
    <r>
      <rPr>
        <sz val="8"/>
        <rFont val="Arial"/>
        <family val="2"/>
        <charset val="204"/>
      </rPr>
      <t xml:space="preserve">, </t>
    </r>
    <r>
      <rPr>
        <b/>
        <sz val="10"/>
        <rFont val="Arial cyr"/>
      </rPr>
      <t>HiWatch</t>
    </r>
    <r>
      <rPr>
        <sz val="8"/>
        <rFont val="Arial"/>
        <family val="2"/>
        <charset val="204"/>
      </rPr>
      <t>, Hikvision.</t>
    </r>
  </si>
  <si>
    <t>TRASSIR DuoStation REСНИМАЕТСЯ С ПРОИЗВОДСТВА</t>
  </si>
  <si>
    <r>
      <rPr>
        <b/>
        <sz val="10"/>
        <rFont val="Arial cyr"/>
      </rPr>
      <t>TRASSIR DuoStation RE</t>
    </r>
    <r>
      <rPr>
        <sz val="8"/>
        <rFont val="Arial"/>
        <family val="2"/>
        <charset val="204"/>
      </rPr>
      <t xml:space="preserve"> — Сетевой видеорегистратор для IP-видеокамер (Standalone NVR) под управлением TRASSIR OS (Linux). Регистрация и воспроизведение до 32 IP-видеокамер (при наличии DualStream, суммарный поток до 512 Мбит/сек) Без HDD в комплекте. TRASSIR Failover в подарок. Установка до 4-х HDD/SSD 3.5", любой емкости. 1 x HDMI/DVI, 1 x VGA выходы. USB 3.0. Бесплатный сетевой клиент (в т.ч. мобильные приложения). Поддерживается (приобретается отдельно): TRASSIR PeopleCounter, TRASSIR ActivePOS, TRASSIR ActiveDome и др. Крепление в 19'' стойку, 2U, без салазок в комплекте. Габариты 482x380x88 мм.</t>
    </r>
  </si>
  <si>
    <t>DuoStation AnyIP 16 RE</t>
  </si>
  <si>
    <t>DuoStation AnyIP 16 RE — 16/16 (запись/воспроизведение DualStream) IP видеокамер любого поддерживаемого производителя.</t>
  </si>
  <si>
    <t>DuoStation AnyIP 32 RE</t>
  </si>
  <si>
    <t>DuoStation AnyIP 32 RE — 32/32 (запись/воспроизведение DualStream) IP видеокамер любого поддерживаемого производителя.</t>
  </si>
  <si>
    <t>DuoStation AF 32 RE</t>
  </si>
  <si>
    <r>
      <t xml:space="preserve">DuoStation AF 32 RE — 32/32 (запись/воспроизведение DualStream) IP видеокамер ActiveCam, </t>
    </r>
    <r>
      <rPr>
        <b/>
        <sz val="10"/>
        <rFont val="Arial cyr"/>
      </rPr>
      <t>ActiveCam Eco</t>
    </r>
    <r>
      <rPr>
        <sz val="8"/>
        <rFont val="Arial"/>
        <family val="2"/>
        <charset val="204"/>
      </rPr>
      <t xml:space="preserve">, </t>
    </r>
    <r>
      <rPr>
        <b/>
        <sz val="10"/>
        <rFont val="Arial cyr"/>
      </rPr>
      <t>HiWatch</t>
    </r>
    <r>
      <rPr>
        <sz val="8"/>
        <rFont val="Arial"/>
        <family val="2"/>
        <charset val="204"/>
      </rPr>
      <t>, Hikvision.</t>
    </r>
  </si>
  <si>
    <t>ПО DuoStation
AF 16 - AF 32</t>
  </si>
  <si>
    <t>Профессиональное программное обеспечение TRASSIR (БЕЗ НДС) для расширения сервера DuoStation AF 16 до DuoStation AF 32.</t>
  </si>
  <si>
    <t>ПО DuoStation
AF 32 - AnyIP 16</t>
  </si>
  <si>
    <t>Профессиональное программное обеспечение TRASSIR (БЕЗ НДС) для расширения сервера DuoStation AF 32 до DuoStation AnyIP 16 (AF 32 Hybrid).</t>
  </si>
  <si>
    <t>ПО DuoStation
AnyIP 16 - AnyIP 24</t>
  </si>
  <si>
    <t>Профессиональное программное обеспечение TRASSIR (БЕЗ НДС) для расширения сервера DuoStation AnyIP 16 до DuoStation AnyIP 24.</t>
  </si>
  <si>
    <t>ПО DuoStation
AnyIP 24 - AnyIP 32</t>
  </si>
  <si>
    <t>Профессиональное программное обеспечение TRASSIR (БЕЗ НДС) для расширения сервера DuoStation AnyIP 24 до DuoStation AnyIP 32.</t>
  </si>
  <si>
    <t>ПО DuoStation
AnyIP 32 - Hybrid 32</t>
  </si>
  <si>
    <t>Профессиональное программное обеспечение TRASSIR (БЕЗ НДС) для расширения сервера DuoStation AnyIP 32 до DuoStation Hybrid 32. Плата видеозахвата в подарок.</t>
  </si>
  <si>
    <t>DuoStation Pro, QuattroStation - сетевые и гибридные видеорегистраторы на TRASSIR OS (Linux), до 32-128 видеокамер</t>
  </si>
  <si>
    <t>TRASSIR DuoStation Pro</t>
  </si>
  <si>
    <r>
      <rPr>
        <b/>
        <sz val="10"/>
        <rFont val="Arial cyr"/>
      </rPr>
      <t>TRASSIR DuoStation Pro</t>
    </r>
    <r>
      <rPr>
        <sz val="8"/>
        <rFont val="Arial"/>
        <family val="2"/>
        <charset val="204"/>
      </rPr>
      <t xml:space="preserve"> — Сетевой видеорегистратор для IP-видеокамер (Standalone NVR) под управлением TRASSIR OS (Linux) с расширенной поддержкой видеоаналитики. Регистрация и воспроизведение до 32 IP-видеокамер (лицензии для подключения IP-видеокамер приобретаются отдельно), при наличии DualStream (суммарный поток до 512 Мбит/сек). Установка до 4-х съемных HDD/SSD 3.5", любой емкости. Без HDD в комплекте. TRASSIR Failover в подарок. 2 независимых видео выхода. USB 3.0. Бесплатный сетевой клиент (в т.ч. мобильные приложения). Поддерживается (приобретается отдельно): AutoTRASSIR, TRASSIR ActivePOS и др. Крепление в 19'' стойку, 2U, без салазок в комплекте. Габариты 482x380x88 мм.</t>
    </r>
  </si>
  <si>
    <t>Ожидается</t>
  </si>
  <si>
    <t>TRASSIR QuattroStation</t>
  </si>
  <si>
    <r>
      <rPr>
        <b/>
        <sz val="10"/>
        <rFont val="Arial cyr"/>
      </rPr>
      <t>TRASSIR QuattroStation</t>
    </r>
    <r>
      <rPr>
        <sz val="8"/>
        <rFont val="Arial"/>
        <family val="2"/>
        <charset val="204"/>
      </rPr>
      <t xml:space="preserve"> — Гибридный сетевой видеорегистратор для аналоговых и IP-видеокамер (Standalone NVR) под управлением TRASSIR OS (Linux). Регистрация, воспроизведение до 64 IP-видеокамер любого поддерживаемого производителя (лицензии для подключения IP-видеокамер приобретаются отдельно), при наличии DualStream. До 64 аналоговых камер (при комплектации системами DV или Silen, или Optima). В сумме не более 64 камер всех типов (суммарный поток до 700 Мбит/сек). Установка до 8-ми HDD/SSD 3.5" любой емкости. Без HDD в комплекте. TRASSIR Failover в подарок. 2 независимых видео выхода: 1 x VGA, 1 x DVI/HDMI, подключение VGA через переходник DVI-VGA. 2 сетевых адаптера 1 Гбит/сек. Поддерживается (приобретается отдельно) : TRASSIR SIMT (TRASSIR ActiveSearch+, TRASSIR ActiveDome+), AutoTRASSIR, TRASSIR PeopleCounter, TRASSIR ActivePOS и др. Крепление в 19'' стойку, 4U, салазки в комплекте. Габариты  мм.</t>
    </r>
  </si>
  <si>
    <t>TRASSIR QuattroStation Pro</t>
  </si>
  <si>
    <r>
      <rPr>
        <b/>
        <sz val="10"/>
        <rFont val="Arial cyr"/>
      </rPr>
      <t>TRASSIR QuattroStation Pro</t>
    </r>
    <r>
      <rPr>
        <sz val="8"/>
        <rFont val="Arial"/>
        <family val="2"/>
        <charset val="204"/>
      </rPr>
      <t xml:space="preserve"> — Гибридный сетевой видеорегистратор для аналоговых и IP-видеокамер (Standalone NVR) под управлением TRASSIR OS (Linux). Регистрация, воспроизведение до 128 IP-видеокамер любого поддерживаемого производителя (лицензии для подключения IP-видеокамер приобретаются отдельно), при наличии DualStream. До 64 аналоговых камер (при комплектации системами DV или Silen, или Optima). В сумме не более 128 камер всех типов (суммарный поток до 700 Мбит/сек). До 8-ми съёмных HDD/SSD 3.5" любой емкости. Без HDD в комплекте. TRASSIR Failover в подарок. 4 видеовыхода на мониторы 2 x VGA, 2 x DVI/HDMI (при использовании &gt;48 аналоговых каналов - 2 видеовыхода 1 x DVI, 1 x DVI/HDMI), VGA через переходник DVI-VGA. 2 сетевых адаптера 1 Гбит/сек. Поддерживается (приобретается отдельно) : TRASSIR SIMT (TRASSIR ActiveSearch+, TRASSIR ActiveDome+), AutoTRASSIR, TRASSIR PeopleCounter, TRASSIR ActivePOS, Бизнес-аналитика и др. Крепление в 19'' стойку, 4U, салазки в комплекте. Габариты 452х648х178 мм.</t>
    </r>
  </si>
  <si>
    <t>UltraStation - сетевые видеорегистраторы повышенной надежности, до 64-256 видеокамер</t>
  </si>
  <si>
    <t>TRASSIR UltraStation 16/3</t>
  </si>
  <si>
    <r>
      <rPr>
        <b/>
        <sz val="10"/>
        <rFont val="Arial cyr"/>
      </rPr>
      <t>TRASSIR UltraStation 16/3</t>
    </r>
    <r>
      <rPr>
        <sz val="8"/>
        <rFont val="Arial"/>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35,47 Тб (реальный объём) в комплекте (16 дисков по 3 Тб), HotSwap (горячая замена), работают в режиме массива RAID 5</t>
    </r>
    <r>
      <rPr>
        <sz val="8"/>
        <rFont val="Arial"/>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3U (437х132х648 мм), Redundant PSU AC220B (блок питания с двойным резервированием).</t>
    </r>
  </si>
  <si>
    <t>TRASSIR UltraStation 16/4</t>
  </si>
  <si>
    <r>
      <rPr>
        <b/>
        <sz val="10"/>
        <rFont val="Arial cyr"/>
      </rPr>
      <t>TRASSIR UltraStation 16/4</t>
    </r>
    <r>
      <rPr>
        <sz val="8"/>
        <rFont val="Arial"/>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47,29 Тб (реальный объём) в комплекте (16 дисков по 4 Тб), HotSwap (горячая замена), работают в режиме массива RAID 5</t>
    </r>
    <r>
      <rPr>
        <sz val="8"/>
        <rFont val="Arial"/>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3U (437х132х648 мм), Redundant PSU AC220B (блок питания с двойным резервированием).</t>
    </r>
  </si>
  <si>
    <t>TRASSIR UltraStation 24/3</t>
  </si>
  <si>
    <r>
      <rPr>
        <b/>
        <sz val="10"/>
        <rFont val="Arial cyr"/>
      </rPr>
      <t>TRASSIR UltraStation 24/3</t>
    </r>
    <r>
      <rPr>
        <sz val="8"/>
        <rFont val="Arial"/>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Arial cyr"/>
      </rPr>
      <t>Запись до 256 каналов</t>
    </r>
    <r>
      <rPr>
        <sz val="8"/>
        <rFont val="Arial"/>
        <family val="2"/>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57,29 Тб (реальный объём) в комплекте (24 диска по 3 Тб), HotSwap (горячая замена), работают в режиме массива RAID 5</t>
    </r>
    <r>
      <rPr>
        <sz val="8"/>
        <rFont val="Arial"/>
        <family val="2"/>
        <charset val="204"/>
      </rPr>
      <t>. TRASSIR Failover в подарок. Подключение дополнительной дисковой полки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</si>
  <si>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24/4</t>
  </si>
  <si>
    <r>
      <rPr>
        <b/>
        <sz val="10"/>
        <rFont val="Arial cyr"/>
      </rPr>
      <t>TRASSIR UltraStation 24/4</t>
    </r>
    <r>
      <rPr>
        <sz val="8"/>
        <rFont val="Arial"/>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Arial cyr"/>
      </rPr>
      <t>Запись до 256 каналов</t>
    </r>
    <r>
      <rPr>
        <sz val="8"/>
        <rFont val="Arial"/>
        <family val="2"/>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76,39 Тб (реальный объём) в комплекте (24 диска по 4 Тб), HotSwap (горячая замена), работают в режиме массива RAID 5</t>
    </r>
    <r>
      <rPr>
        <sz val="8"/>
        <rFont val="Arial"/>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</si>
  <si>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24/6</t>
  </si>
  <si>
    <r>
      <rPr>
        <b/>
        <sz val="10"/>
        <rFont val="Arial cyr"/>
      </rPr>
      <t>TRASSIR UltraStation 24/6</t>
    </r>
    <r>
      <rPr>
        <sz val="8"/>
        <rFont val="Arial"/>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Arial cyr"/>
      </rPr>
      <t>Запись до 256 каналов</t>
    </r>
    <r>
      <rPr>
        <sz val="8"/>
        <rFont val="Arial"/>
        <family val="2"/>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114,6 Тб (реальный объём) в комплекте (24 диска по 6 Тб), HotSwap (горячая замена), работают в режиме массива RAID 5</t>
    </r>
    <r>
      <rPr>
        <sz val="8"/>
        <rFont val="Arial"/>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</si>
  <si>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16/3 SE</t>
  </si>
  <si>
    <r>
      <rPr>
        <b/>
        <sz val="10"/>
        <rFont val="Arial cyr"/>
      </rPr>
      <t>TRASSIR UltraStation 16/3 SE</t>
    </r>
    <r>
      <rPr>
        <sz val="8"/>
        <rFont val="Arial"/>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35,47 Тб (реальный объём) в комплекте (16 серверных  дисков по 3 Тб), HotSwap (горячая замена), работают в режиме массива RAID 5</t>
    </r>
    <r>
      <rPr>
        <sz val="8"/>
        <rFont val="Arial"/>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3U (437х132х648 мм), Redundant PSU AC220B (блок питания с двойным резервированием).</t>
    </r>
  </si>
  <si>
    <t>TRASSIR UltraStation 16/4 SE</t>
  </si>
  <si>
    <r>
      <rPr>
        <b/>
        <sz val="10"/>
        <rFont val="Arial cyr"/>
      </rPr>
      <t>TRASSIR UltraStation 16/4 SE</t>
    </r>
    <r>
      <rPr>
        <sz val="8"/>
        <rFont val="Arial"/>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Запись,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47,29 Тб (реальный объём) в комплекте (16 серверных дисков по 4 Тб), HotSwap (горячая замена), работают в режиме массива RAID 5</t>
    </r>
    <r>
      <rPr>
        <sz val="8"/>
        <rFont val="Arial"/>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Retail Pro, TRASSIR ActivePOS, Бизнес-аналитика и др. Быстрая загрузка и готовность к работе, Windows 7 Embedded OS. 19'' Rack Mount 3U (437х132х648 мм), Redundant PSU AC220B (блок питания с двойным резервированием).</t>
    </r>
  </si>
  <si>
    <t>TRASSIR UltraStation 24/3 SE</t>
  </si>
  <si>
    <r>
      <rPr>
        <b/>
        <sz val="10"/>
        <rFont val="Arial cyr"/>
      </rPr>
      <t>TRASSIR UltraStation 24/3 SE</t>
    </r>
    <r>
      <rPr>
        <sz val="8"/>
        <rFont val="Arial"/>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Arial cyr"/>
      </rPr>
      <t>Запись до 256 каналов</t>
    </r>
    <r>
      <rPr>
        <sz val="8"/>
        <rFont val="Arial"/>
        <family val="2"/>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57,29 Тб (реальный объём) в комплекте (24 серверных диска по 3 Тб), HotSwap (горячая замена), работают в режиме массива RAID 5</t>
    </r>
    <r>
      <rPr>
        <sz val="8"/>
        <rFont val="Arial"/>
        <family val="2"/>
        <charset val="204"/>
      </rPr>
      <t>. TRASSIR Failover в подарок. Подключение дополнительной дисковой полки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</si>
  <si>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24/4 SE</t>
  </si>
  <si>
    <r>
      <rPr>
        <b/>
        <sz val="10"/>
        <rFont val="Arial cyr"/>
      </rPr>
      <t>TRASSIR UltraStation 24/4 SE</t>
    </r>
    <r>
      <rPr>
        <sz val="8"/>
        <rFont val="Arial"/>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Arial cyr"/>
      </rPr>
      <t>Запись до 256 каналов</t>
    </r>
    <r>
      <rPr>
        <sz val="8"/>
        <rFont val="Arial"/>
        <family val="2"/>
        <charset val="204"/>
      </rPr>
      <t xml:space="preserve">, воспроизведение и отображение 128 каналов (25 к/с на канал, любое разрешение, суммарный битрейт 700 Мбит/сек). Воспроизведение и отображение на 2х мониторах (2 независимых видеовыхода: 1 x VGA, 1 x DVI/HDMI). Бесплатные сетевые клиенты и мобильные приложения. Лицензии для подключения камер приобретаются отдельно. </t>
    </r>
    <r>
      <rPr>
        <b/>
        <sz val="10"/>
        <rFont val="Arial cyr"/>
      </rPr>
      <t>Архив 76,39 Тб (реальный объём) в комплекте (24 серверных диска по 4 Тб), HotSwap (горячая замена), работают в режиме массива RAID 5</t>
    </r>
    <r>
      <rPr>
        <sz val="8"/>
        <rFont val="Arial"/>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</si>
  <si>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TRASSIR UltraStation 36/6 SE AnyIP 128</t>
  </si>
  <si>
    <r>
      <rPr>
        <b/>
        <sz val="10"/>
        <rFont val="Arial cyr"/>
      </rPr>
      <t>TRASSIR UltraStation 36/6 SE AnyIP 128</t>
    </r>
    <r>
      <rPr>
        <sz val="8"/>
        <rFont val="Arial"/>
        <family val="2"/>
        <charset val="204"/>
      </rPr>
      <t xml:space="preserve"> — сетевой видеорегистратор для систем IP видеонаблюдения (NVR) повышенной мощности и надежности, поддержка любой видеоаналитики TRASSIR. </t>
    </r>
    <r>
      <rPr>
        <b/>
        <sz val="10"/>
        <rFont val="Arial cyr"/>
      </rPr>
      <t>Запись до 256 каналов</t>
    </r>
    <r>
      <rPr>
        <sz val="8"/>
        <rFont val="Arial"/>
        <family val="2"/>
        <charset val="204"/>
      </rPr>
      <t xml:space="preserve">, воспроизведение и отображение 128 каналов (25 к/с на канал, любое разрешение, суммарный битрейт 700 Мбит/сек). </t>
    </r>
    <r>
      <rPr>
        <b/>
        <sz val="10"/>
        <rFont val="Arial cyr"/>
      </rPr>
      <t>128 лицензий TRASSIR AnyIP в комплекте</t>
    </r>
    <r>
      <rPr>
        <sz val="8"/>
        <rFont val="Arial"/>
        <family val="2"/>
        <charset val="204"/>
      </rPr>
      <t xml:space="preserve">. Воспроизведение и отображение на 2х мониторах (2 независимых видеовыхода: 1 x VGA, 1 x DVI/HDMI). Бесплатные сетевые клиенты и мобильные приложения. </t>
    </r>
    <r>
      <rPr>
        <b/>
        <sz val="10"/>
        <rFont val="Arial cyr"/>
      </rPr>
      <t>Архив 180,08 Тб (реальный объём) в комплекте (36 серверных дисков по 6 Тб), HotSwap (горячая замена), работают в режиме массива RAID 5</t>
    </r>
    <r>
      <rPr>
        <sz val="8"/>
        <rFont val="Arial"/>
        <family val="2"/>
        <charset val="204"/>
      </rPr>
      <t>. TRASSIR Failover в подарок. Подключение дополнительной дисковой полки через SAS. 2 сетевых адаптера 1Гбит. Поддерживается (приобретается отдельно): TRASSIR SIMT (TRASSIR ActiveSearch+, TRASSIR ActiveDome+), AutoTRASSIR, TRASSIR PeopleCounter, TRASSIR ActivePOS, Бизнес-аналитика и др. Быстрая загрузка и готовность к работе, Windows 7 Embedded OS. 19'' Rack Mount 4U (437х178х660 мм), Redundant PSU AC220B (блок питания с двойным резервированием).</t>
    </r>
  </si>
  <si>
    <t>Дисковые полки UltraStorage для UltraStation с предустановленными HDD</t>
  </si>
  <si>
    <t>TRASSIR UltraStorage 16/3</t>
  </si>
  <si>
    <r>
      <rPr>
        <b/>
        <sz val="10"/>
        <rFont val="Arial cyr"/>
      </rPr>
      <t>TRASSIR UltraStorage 16/3</t>
    </r>
    <r>
      <rPr>
        <sz val="8"/>
        <rFont val="Arial"/>
        <family val="2"/>
        <charset val="204"/>
      </rPr>
      <t xml:space="preserve"> - дополнительная дисковая полка для TRASSIR UltraStation. Архив 35,47 Тб (реальный объём) в комплекте (16 дисков по 3 Tб). Подключение через miniSAS и интерфейсный кабели (в комплекте).</t>
    </r>
  </si>
  <si>
    <t>TRASSIR UltraStorage 16/4</t>
  </si>
  <si>
    <r>
      <rPr>
        <b/>
        <sz val="10"/>
        <rFont val="Arial cyr"/>
      </rPr>
      <t>TRASSIR UltraStorage 16/4</t>
    </r>
    <r>
      <rPr>
        <sz val="8"/>
        <rFont val="Arial"/>
        <family val="2"/>
        <charset val="204"/>
      </rPr>
      <t xml:space="preserve"> - дополнительная дисковая полка для TRASSIR UltraStation. Архив 47,29 Тб (реальный объём) в комплекте (16 дисков по 4 Tб). Подключение через miniSAS и интерфейсный кабели (в комплекте).</t>
    </r>
  </si>
  <si>
    <t>TRASSIR UltraStorage 24/4</t>
  </si>
  <si>
    <r>
      <rPr>
        <b/>
        <sz val="10"/>
        <rFont val="Arial cyr"/>
      </rPr>
      <t>TRASSIR UltraStorage 24/4</t>
    </r>
    <r>
      <rPr>
        <sz val="8"/>
        <rFont val="Arial"/>
        <family val="2"/>
        <charset val="204"/>
      </rPr>
      <t xml:space="preserve"> - дополнительная дисковая полка для TRASSIR UltraStation. Архив 76,39 Тб (реальный объём) в комплекте (24 диска по 4 Tб). Подключение через miniSAS и интерфейсный кабели (в комплекте).</t>
    </r>
  </si>
  <si>
    <t>TRASSIR UltraStorage 24/6</t>
  </si>
  <si>
    <r>
      <rPr>
        <b/>
        <sz val="10"/>
        <rFont val="Arial cyr"/>
      </rPr>
      <t>TRASSIR UltraStorage 24/6</t>
    </r>
    <r>
      <rPr>
        <sz val="8"/>
        <rFont val="Arial"/>
        <family val="2"/>
        <charset val="204"/>
      </rPr>
      <t xml:space="preserve"> - дополнительная дисковая полка для TRASSIR UltraStation. Архив 114,6 Тб (реальный объём) в комплекте (24 диска по 6 Tб). Подключение через miniSAS и интерфейсный кабели (в комплекте).</t>
    </r>
  </si>
  <si>
    <t>TRASSIR UltraStorage  24/6 SE</t>
  </si>
  <si>
    <r>
      <rPr>
        <b/>
        <sz val="10"/>
        <rFont val="Arial cyr"/>
      </rPr>
      <t>TRASSIR UltraStorage 24/6 SE</t>
    </r>
    <r>
      <rPr>
        <sz val="8"/>
        <rFont val="Arial"/>
        <family val="2"/>
        <charset val="204"/>
      </rPr>
      <t xml:space="preserve"> - дополнительная дисковая полка для TRASSIR UltraStation. Архив 114,6 Тб (реальный объём) в комплекте (24 серверных диска по 6 Tб). Подключение через miniSAS и интерфейсный кабели (в комплекте). </t>
    </r>
  </si>
  <si>
    <t xml:space="preserve">                                                                                                                                                                                                                  </t>
  </si>
  <si>
    <t>Гибридные системы  "Линия" с использованием плат PCI-E</t>
  </si>
  <si>
    <t xml:space="preserve">Линия AHD 4х25   Hybrid IP 	</t>
  </si>
  <si>
    <t>4 видео, 4 аудио 
Наблюдение - 25 к/с на канал
Запись в архив - до 25 к/с на канал. (в зависимости от ПК)
Суммарная скорость при разрешении 1280х720 – 100 к/с
Hybrid IP - возможность замены аналоговых каналов IP камерами
Поддержка продуктов 122 ведущих производителей IP-камер
Без программных ограничений:
- удаленное наблюдение,
- удаленный просмотр архива,
- полноценное удаленное администрирование,
- расширенные права пользователей,
- веб-сервер,
- просмотр с сотового телефона, WM, WP, iPhone, iPad, Android
Возможна работа с 1C
Гарантия 5 лет. ПО "Линия" 7</t>
  </si>
  <si>
    <t xml:space="preserve">Линия 8х25A   Hybrid IP 	</t>
  </si>
  <si>
    <t>8 видео, 8 аудио
Наблюдение - 25 к/с на канал
Запись в архив - до 25 к/с на канал. (в зависимости от ПК)
Суммарная скорость при разрешении 704х576 – 200 к/с
Отдельный Аналого-Цифровой Преобразователь с усилителем сигнала на каждом канале
Hybrid IP - возможность замены аналоговых каналов IP камерами
Поддержка продуктов 122 ведущих производителей IP-камер
Без программных ограничений:
- удаленное наблюдение,
- удаленный просмотр архива,
- полноценное удаленное администрирование,
- расширенные права пользователей,
- веб-сервер,
- просмотр с сотового телефона, WM, WP, iPhone, iPad, Android
Возможна интеграция с другим программным обеспечением, включая 1С
Гарантия 5 лет. ПО "Линия" 7</t>
  </si>
  <si>
    <t xml:space="preserve">Линия 16х25A   Hybrid IP 	</t>
  </si>
  <si>
    <t xml:space="preserve">Линия 24х25A   Hybrid IP 	</t>
  </si>
  <si>
    <t xml:space="preserve"> 24 видео, 24 аудио
Наблюдение - 25 к/с на канал
Запись в архив - до 25 к/с на канал(в зависимости от ПК)
Суммарная скорость при разрешении 704х576 – 600 к/с
Отдельный Аналого-Цифровой Преобразователь с усилителем сигнала на каждом канале
Hybrid IP - возможность замены аналоговых каналов IP камерами
Поддержка продуктов 122 ведущих производителей IP-камер
Без программных ограничений:
- удаленное наблюдение,
- удаленный просмотр архива,
- полноценное удаленное администрирование,
- расширенные права пользователей,
- веб-сервер,
- просмотр с сотового телефона, WM, WP, iPhone, iPad, Android
Возможна интеграция с другим программным обеспечением, включая 1С
Гарантия 5 лет. ПО "Линия" 7</t>
  </si>
  <si>
    <t xml:space="preserve">Линия 32х25A   Hybrid IP 	</t>
  </si>
  <si>
    <t xml:space="preserve"> 32 видео, 32 аудио
Наблюдение - 25 к/с на канал
Запись в архив - до 25 к/с на канал (в зависимости от ПК)
Суммарная скорость при разрешении 704х576 – 800 к/с
Отдельный Аналого-Цифровой Преобразователь с усилителем сигнала на каждом канале
Hybrid IP - возможность замены аналоговых каналов IP камерами
Поддержка продуктов 122 ведущих производителей IP-камер
Без программных ограничений:
- удаленное наблюдение,
- удаленный просмотр архива,
- полноценное удаленное администрирование,
- расширенные права пользователей,
- веб-сервер,
- просмотр с сотового телефона, WM, WP, iPhone, iPad, Android
Возможна интеграция с другим программным обеспечением, включая 1С
Гарантия 5 лет. ПО "Линия" 7</t>
  </si>
  <si>
    <t>Программа для IP-камер  "Линия IP"</t>
  </si>
  <si>
    <t>Линия IP 1</t>
  </si>
  <si>
    <t>Лицензия для подключения одной IP камеры
Разрешение - зависит от камеры
Скорость кадров в секунду - зависит от камеры
Наличие аудио канала - зависит от камеры
Без программных ограничений:
- удаленное наблюдение,
- удаленный просмотр архива,
- полноценное удаленное администрирование,
- расширенные права пользователей,
- веб-сервер,
- просмотр с сотового телефона, WM, WP, iPhone, iPad, Android
Возможна работа с 1C
ПО "Линия" 7</t>
  </si>
  <si>
    <t>Линия IP 4</t>
  </si>
  <si>
    <t>Линия IP 8</t>
  </si>
  <si>
    <t>Линия IP 16</t>
  </si>
  <si>
    <t>Линия NVR-8</t>
  </si>
  <si>
    <t>Линия NVR-16</t>
  </si>
  <si>
    <t>Линия NVR-24</t>
  </si>
  <si>
    <t>Линия NVR-32</t>
  </si>
  <si>
    <t>Линия NVR-48</t>
  </si>
  <si>
    <t>Линия NVR-60</t>
  </si>
  <si>
    <t>Линия NVR-32 Superstorage</t>
  </si>
  <si>
    <t>Линия NVR-48 Superstorage</t>
  </si>
  <si>
    <t>Линия NVR-60 Superstorage</t>
  </si>
  <si>
    <t xml:space="preserve"> Линия Observer-16</t>
  </si>
  <si>
    <t xml:space="preserve"> Линия Observer-32</t>
  </si>
  <si>
    <t>Лицензия для подключения четырёх IP камер
Разрешение - зависит от камеры
Скорость кадров в секунду - зависит от камеры
Наличие аудио канала - зависит от камеры
Без программных ограничений:
- удаленное наблюдение,
- удаленный просмотр архива,
- полноценное удаленное администрирование,
- расширенные права пользователей,
- веб-сервер,
- просмотр с сотового телефона, WM, WP, iPhone, iPad, Android
Возможна работа с 1C
ПО "Линия" 7</t>
  </si>
  <si>
    <t>Лицензия для подключения восьми IP камер
Разрешение - зависит от камеры
Скорость кадров в секунду - зависит от камеры
Наличие аудио канала - зависит от камеры
Без программных ограничений:
- удаленное наблюдение,
- удаленный просмотр архива,
- полноценное удаленное администрирование,
- расширенные права пользователей,
- веб-сервер,
- просмотр с сотового телефона, WM, WP, iPhone, iPad, Android
Возможна работа с 1C 
ПО "Линия" 7.</t>
  </si>
  <si>
    <t>Лицензия для подключения шестнадцати IP камер
Разрешение - зависит от камеры
Скорость кадров в секунду - зависит от камеры
Наличие аудио канала - зависит от камеры
Без программных ограничений:
- удаленное наблюдение,
- удаленный просмотр архива,
- полноценное удаленное администрирование,
- расширенные права пользователей,
- веб-сервер,
- просмотр с сотового телефона, WM, WP, iPhone, iPad, Android
Возможна работа с 1C
ПО "Линия" 7</t>
  </si>
  <si>
    <t>8 IP-видеоканалов*, до 8 аудиоканалов**
Поддержка 2 мониторов
Поддержка сервиса «Линия Облако»
Поддержка сервиса «Линия.Ретранслятор»
Сетевой интерфейс 1000 Мбит
Поддержка продуктов 122 ведущих производителей IP-камер
Поддержка 5 жестких дисков для хранения архива***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</si>
  <si>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16 IP-видеоканалов*, до 16 аудиоканалов**
Поддержка 2 мониторов
Поддержка сервиса «Линия Облако»
Поддержка сервиса «Линия.Ретранслятор»
Сетевой интерфейс 1000 Мбит
Поддержка продуктов 122 ведущих производителей IP-камер
Поддержка 5 жестких дисков для хранения архива***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</si>
  <si>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24 IP-видеоканалов*, до 24 аудиоканалов**
Поддержка 2 мониторов
Поддержка сервиса «Линия Облако»
Поддержка сервиса «Линия.Ретранслятор»
Сетевой интерфейс 1000 Мбит
Поддержка продуктов 122 ведущих производителей IP-камер
Поддержка 5 жестких дисков для хранения архива***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</si>
  <si>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32 IP-видеоканалов*, до 32 аудиоканалов**
Поддержка 2 мониторов
Поддержка сервиса «Линия Облако»
Поддержка сервиса «Линия.Ретранслятор»
2 сетевых интерфейса 1000 Мбит
Поддержка продуктов 122 ведущих производителей IP-камер
Поддержка 8 жестких дисков для хранения архива***
Программный RAID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</si>
  <si>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48 IP-видеоканалов*, до 48 аудиоканалов**
Поддержка 2 мониторов
Поддержка сервиса «Линия Облако»
Поддержка сервиса «Линия.Ретранслятор»
2 сетевых интерфейса 1000 Мбит
Поддержка продуктов 122 ведущих производителей IP-камер
Поддержка 8 жестких дисков для хранения архива***
Программный RAID
Возможность расширения системы до 60 IP-каналов на 1 ПК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</si>
  <si>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60 IP-видеоканалов*, до 60 аудиоканалов**
Поддержка 2 мониторов
Поддержка сервиса «Линия Облако»
Поддержка сервиса «Линия.Ретранслятор»
2 сетевых интерфейса 1000 Мбит
Поддержка продуктов 122 ведущих производителей IP-камер
Поддержка 8 жестких дисков для хранения архива***
Программный RAID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</si>
  <si>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IP-видеосервер "Линия"</t>
  </si>
  <si>
    <t>Линия NVR-16 1U</t>
  </si>
  <si>
    <t>16 IP-видеоканалов*, до 16 аудиоканалов**
Поддержка 1 монитора
Серверный корпус 1U
Поддержка сервиса «Линия Облако»
Поддержка сервиса «Линия.Ретранслятор»
2 сетевых интерфейса 1000 Мбит
Поддержка продуктов 122 ведущих производителей IP-камер
Поддержка 4 жестких дисков для хранения архива***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</si>
  <si>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Линия NVR-32 1U</t>
  </si>
  <si>
    <t>32 IP-видеоканалов*, до 32 аудиоканалов**
Поддержка 1 монитора
Серверный корпус 1U
Процессор Intel семейства Xeon
Поддержка сервиса «Линия Облако»
Поддержка сервиса «Линия.Ретранслятор»
2 сетевых интерфейса 1000 Мбит
Поддержка продуктов 122 ведущих производителей IP-камер
Поддержка 4 жестких дисков для хранения архива***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</si>
  <si>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64 IP-видеоканалов*, до 64 аудиоканалов**
Поддержка 1 монитора
Серверный корпус 1U
Процессор Intel семейства Xeon
Поддержка сервиса «Линия Облако»
Поддержка сервиса «Линия.Ретранслятор»
2 сетевых интерфейса 1000 Мбит
Поддержка продуктов 122 ведущих производителей IP-камер
Поддержка 4 жестких дисков для хранения архива***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</si>
  <si>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128 IP-видеоканалов*, до 128 аудиоканалов**
Поддержка 1 монитора
Серверный корпус 1U
2 процессора Intel семейства Xeon
Поддержка сервиса «Линия Облако»
Поддержка сервиса «Линия.Ретранслятор»
2 сетевых интерфейса 1000 Мбит
Поддержка продуктов 122 ведущих производителей IP-камер
Поддержка 4 жестких дисков для хранения архива***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</si>
  <si>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Линия NVR-64 1U</t>
  </si>
  <si>
    <t>Линия NVR-128 1U</t>
  </si>
  <si>
    <t>32 IP-видеоканалов*, до 32 аудиоканалов**
Поддержка 1 монитора
Серверный корпус 4U
Процессор Intel семейства Xeon
Поддержка сервиса «Линия Облако»
Поддержка сервиса «Линия.Ретранслятор»
2 сетевых интерфейса 1000 Мбит
Поддержка продуктов 122 ведущих производителей IP-камер
Поддержка 8 жестких дисков для хранения архива***
Аппаратный RAID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</si>
  <si>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48 IP-видеоканалов*, до 48 аудиоканалов**
Поддержка 1 монитора
Серверный корпус 4U
Процессор Intel семейства Xeon
Поддержка сервиса «Линия Облако»
Поддержка сервиса «Линия.Ретранслятор»
2 сетевых интерфейса 1000 Мбит
Поддержка продуктов 122 ведущих производителей IP-камер
Поддержка 8 жестких дисков для хранения архива***
Аппаратный RAID
Возможность расширения системы до 60 IP-каналов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</si>
  <si>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60 IP-видеоканалов*, до 60 аудиоканалов**
Поддержка 1 монитора
Серверный корпус 4U
Процессор Intel семейства Xeon
Поддержка сервиса «Линия Облако»
Поддержка сервиса «Линия.Ретранслятор»
2 сетевых интерфейса 1000 Мбит
Поддержка продуктов 122 ведущих производителей IP-камер
Поддержка 8 жестких дисков для хранения архива***
Аппаратный RAID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</si>
  <si>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Линия NVR-128 Superstorage</t>
  </si>
  <si>
    <t>128 IP-видеоканалов*, до 128 аудиоканалов**
Поддержка 1 монитора
Серверный корпус 3U
2 процессора Intel семейства Xeon
Поддержка сервиса «Линия Облако»
Поддержка сервиса «Линия.Ретранслятор»
2 сетевых интерфейса 1000 Мбит
Поддержка продуктов 122 ведущих производителей IP-камер
Поддержка 16 жестких дисков для хранения архива***
RAID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</si>
  <si>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Клиентский ПК "Линия Observer"</t>
  </si>
  <si>
    <t xml:space="preserve"> Линия Observer-64</t>
  </si>
  <si>
    <t xml:space="preserve"> Линия Observer-128</t>
  </si>
  <si>
    <t>Видеосервер "Линия Hybrid IP"</t>
  </si>
  <si>
    <t xml:space="preserve"> Линия Hybrid IP 8х200</t>
  </si>
  <si>
    <t xml:space="preserve"> Линия Hybrid IP-U4 8х200</t>
  </si>
  <si>
    <t xml:space="preserve"> Линия Hybrid IP 16х200</t>
  </si>
  <si>
    <t xml:space="preserve"> Линия Hybrid IP-U4 16х200</t>
  </si>
  <si>
    <t xml:space="preserve"> Линия Hybrid IP 16х400</t>
  </si>
  <si>
    <t xml:space="preserve"> Линия Hybrid IP-U4 16х400</t>
  </si>
  <si>
    <t xml:space="preserve"> Линия Hybrid IP 24х300</t>
  </si>
  <si>
    <t xml:space="preserve"> Линия Hybrid IP-U4 24х300</t>
  </si>
  <si>
    <t>8 видео, 8 аудио
Суммарная скорость при D1 – 200 к/с
Поддержка 2 мониторов
Поддержка сервиса «Линия Облако»
Поддержка сервиса «Линия.Ретранслятор»
Сетевой интерфейс 1000 Мбит
Hybrid IP - возможность замены аналоговых каналов IP камерами
Поддержка продуктов 122 ведущих производителей IP-камер
Поддержка 5 жестких дисков для хранения архива*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с возможностью трансляции камер на сайте,
- просмотр с сотового телефона, WM, WP, iPhone, iPad, Android
Поддержка протоколов ONVIF и PSIA. RTSP- поток
ПО "Линия" 7
Гарантия 2 года</t>
  </si>
  <si>
    <t>16 видео, 16 аудио
Суммарная скорость при D1 – 200 к/с
Поддержка 2 мониторов
Поддержка сервиса «Линия Облако»
Поддержка сервиса «Линия.Ретранслятор»
Сетевой интерфейс 1000 Мбит
Hybrid IP - возможность замены аналоговых каналов IP камерами
Поддержка продуктов 122 ведущих производителей IP-камер
Поддержка 5 жестких дисков для хранения архива*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</si>
  <si>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16 видео, 16 аудио
Суммарная скорость при D1 – 400 к/с
Поддержка 2 мониторов
Поддержка сервиса «Линия Облако»
Поддержка сервиса «Линия.Ретранслятор»
Сетевой интерфейс 1000 Мбит
Hybrid IP - возможность замены аналоговых каналов IP камерами
Поддержка продуктов 122 ведущих производителей IP-камер
Поддержка 5 жестких дисков для хранения архива*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</si>
  <si>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24 видео, 24 аудио.
Суммарная скорость при D1 – 300 к/с
Поддержка 2 мониторов
Поддержка сервиса «Линия Облако»
Поддержка сервиса «Линия.Ретранслятор»
Сетевой интерфейс 1000 Мбит
Hybrid IP - возможность замены аналоговых каналов IP камерами
Поддержка продуктов 122 ведущих производителей IP-камер
Поддержка 5 жестких дисков для хранения архива*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</si>
  <si>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32 видео, 32 аудио
Суммарная скорость при D1 – 400 к/с
Поддержка 2 мониторов
Поддержка сервиса «Линия Облако»
Поддержка сервиса «Линия.Ретранслятор»
Сетевой интерфейс 1000 Мбит
Hybrid IP - возможность замены аналоговых каналов IP камерами
Поддержка продуктов 122 ведущих производителей IP-камер
Поддержка 5 жестких дисков для хранения архива*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 просмотр с сотового телефона, WM, WP, iPhone, iPad, Android
Поддержка протоколов ONVIF и PSIA. RTSP- поток
ПО "Линия" 7
Гарантия 2 года</t>
  </si>
  <si>
    <t xml:space="preserve"> Линия Hybrid IP 32х400</t>
  </si>
  <si>
    <t xml:space="preserve"> Линия Hybrid IP-U4 32х400</t>
  </si>
  <si>
    <t>IP-видеосервер «Линия MicroNVR»</t>
  </si>
  <si>
    <t>Линия MicroNVR</t>
  </si>
  <si>
    <t>Видеосервер "Линия AHD Hybrid IP"</t>
  </si>
  <si>
    <t>Линия AHD 4x100 Hybrid IP</t>
  </si>
  <si>
    <t>4 видео, 4 аудио
Суммарная скорость при 1280x720 – 100 к/с
Поддержка 2 мониторов
Поддержка сервиса «Линия Облако»
Поддержка сервиса «Линия.Ретранслятор»
Сетевой интерфейс 1000 Мбит
Hybrid IP - возможность замены аналоговых каналов IP камерами
Поддержка продуктов 122 ведущих производителей IP-камер
Поддержка 2 жестких дисков для хранения архива*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с возможностью трансляции камер на сайте,
- просмотр с сотового телефона, WM, WP, iPhone, iPad, Android
Поддержка протоколов ONVIF и PSIA. RTSP- поток
ПО "Линия" 7
Гарантия 2 года</t>
  </si>
  <si>
    <t xml:space="preserve"> 
Линия AHD 8x200 Hybrid IP</t>
  </si>
  <si>
    <t>8 видео, 8 аудио
Суммарная скорость при 1280x720 – 200 к/с
Поддержка 2 мониторов
Поддержка сервиса «Линия Облако»
Поддержка сервиса «Линия.Ретранслятор»
Сетевой интерфейс 1000 Мбит
Hybrid IP - возможность замены аналоговых каналов IP камерами
Поддержка продуктов 122 ведущих производителей IP-камер
Поддержка 2 жестких дисков для хранения архива*
Без программных ограничений:
- удаленное наблюдение и просмотр архива,
- полноценное удаленное администрирование,
- расширенные права пользователей,
- веб-сервер с возможностью трансляции камер на сайте,
- просмотр с сотового телефона, WM, WP, iPhone, iPad, Android
Поддержка протоколов ONVIF и PSIA. RTSP- поток
ПО "Линия" 7
Гарантия 2 года</t>
  </si>
  <si>
    <t>Системы хранения данных</t>
  </si>
  <si>
    <t xml:space="preserve"> 
Линия SAN 8хSATA</t>
  </si>
  <si>
    <t>Поддержка 1 монитора
Серверный корпус 4U
Процессор Intel семейства Xeon
2 сетевых интерфейса 1000 Мбит
8 жестких дисков по 6 Tb каждый + 1 резервный
Дисковое пространство до 48 Tb
RAIDZ, Raid 0, Raid 10
Гарантия 2 года</t>
  </si>
  <si>
    <t>Линия SAN 16хSATA</t>
  </si>
  <si>
    <t>Поддержка 1 монитора
Серверный корпус 3U
Процессор Intel семейства Xeon
2 сетевых интерфейса 1000 Мбит
16 жестких дисков по 6 Tb каждый + 2 резервных
Дисковое пространство до 96 Tb
RAIDZ, Raid 0, Raid 10
Гарантия 2 года</t>
  </si>
  <si>
    <t xml:space="preserve"> 
Линия SAN 24хSAS</t>
  </si>
  <si>
    <t>Поддержка 1 монитора
Серверный корпус 4U
Процессор Intel семейства Xeon
2 сетевых интерфейса 1000 Мбит
24 жестких дисков по 6 Tb каждый + 3 резервных
Дисковое пространство до 144 Tb
RAIDZ, Raid 0, Raid 10
Гарантия 2 года</t>
  </si>
  <si>
    <t xml:space="preserve"> 
Линия DND 1000 Tb</t>
  </si>
  <si>
    <t>Серверный шкаф 42U
8 x «Линия SAN 24хSAS»
2 ИБП 2700W
Коммутатор Cisco Catalyst
192 жестких дисков по 6 Tb каждый + 24 резервных
Дисковое пространство до 1056Tb
RAIDZ, Raid 10
Гарантия 2 года</t>
  </si>
  <si>
    <t>Клиентское рабочее место
До 16 IP-видеоканалов*, до 16 аудиоканалов**
Поддержка 2 мониторов
Cетевой интерфейс 1000 Мбит
ПО "Линия" 7
Гарантия 2 года</t>
  </si>
  <si>
    <t>Клиентское рабочее место
До 32 IP-видеоканалов*, до 32 аудиоканалов**
Поддержка 4 мониторов
Cетевой интерфейс 1000 Мбит
ПО "Линия" 7
Гарантия 2 года</t>
  </si>
  <si>
    <t>Клиентское рабочее место
До 64 IP-видеоканалов*, до 64 аудиоканалов**
Поддержка 8 мониторов
2 сетевых интерфейса 1000 Мбит
ПО "Линия" 7
Гарантия 2 года</t>
  </si>
  <si>
    <t>Клиентское рабочее место
До 128 IP-видеоканалов*, до 128 аудиоканалов**
Поддержка 8 мониторов
2 сетевых интерфейса 1000 Мбит + Wi-Fi
ПО "Линия" 7
Гарантия 2 года</t>
  </si>
  <si>
    <t>16 видео, 16 аудио
Наблюдение - 25 к/с на канал
Запись в архив - до 25 к/с на канал. (в зависимости от ПК)
Суммарная скорость при разрешении 704х576 – 400 к/с
Отдельный Аналого-Цифровой Преобразователь с усилителем сигнала на каждом канале
Hybrid IP - возможность замены аналоговых каналов IP камерами
Поддержка продуктов 122 ведущих производителей IP-камер
Без программных ограничений:
- удаленное наблюдение,
- удаленный просмотр архива,
- полноценное удаленное администрирование,
- расширенные права пользователей,
- веб-сервер,
- просмотр с сотового телефона, WM, WP, iPhone, iPad, Android
Возможна интеграция с другим программным обеспечением, включая 1С
Гарантия 5 лет. ПО "Линия" 7</t>
  </si>
  <si>
    <t>Артикул</t>
  </si>
  <si>
    <r>
      <t xml:space="preserve">USB ключ защиты, </t>
    </r>
    <r>
      <rPr>
        <sz val="10"/>
        <rFont val="Verdana"/>
        <family val="2"/>
        <charset val="204"/>
      </rPr>
      <t>руб. в т.ч. НДС</t>
    </r>
  </si>
  <si>
    <t>MC-PO-00128</t>
  </si>
  <si>
    <r>
      <t xml:space="preserve">Программный ключ защиты.                                                       </t>
    </r>
    <r>
      <rPr>
        <sz val="8"/>
        <color indexed="8"/>
        <rFont val="Verdana"/>
        <family val="2"/>
        <charset val="204"/>
      </rPr>
      <t>После активации ключа он не может быть перенесен на другой компьютер и при выходе компьютера из строя не восстанавливается.</t>
    </r>
  </si>
  <si>
    <t>-</t>
  </si>
  <si>
    <t>Бесплатно</t>
  </si>
  <si>
    <r>
      <rPr>
        <b/>
        <sz val="10"/>
        <color indexed="8"/>
        <rFont val="Verdana"/>
        <family val="2"/>
        <charset val="204"/>
      </rPr>
      <t xml:space="preserve">Macroscop ML </t>
    </r>
    <r>
      <rPr>
        <sz val="10"/>
        <color indexed="8"/>
        <rFont val="Verdana"/>
        <family val="2"/>
        <charset val="204"/>
      </rPr>
      <t xml:space="preserve">
Позволяет построить систему, содержащую до 20 IP-камер, 1 сервер и 2 рабочих места мониторинга.</t>
    </r>
  </si>
  <si>
    <t xml:space="preserve">Лицензия на работу с 1 IP-камерой х86/х64   </t>
  </si>
  <si>
    <t>MC-PO-00001</t>
  </si>
  <si>
    <t>Модуль обработки аудио потоков</t>
  </si>
  <si>
    <t>ПО рабочего места (сетевой клиент)</t>
  </si>
  <si>
    <t>Модуль управления поворотной камерой (PTZ)</t>
  </si>
  <si>
    <t>Расширение с ML до LSx64</t>
  </si>
  <si>
    <t>MC-PO-00019</t>
  </si>
  <si>
    <t>Расширение с ML до STx64</t>
  </si>
  <si>
    <t>MC-PO-00030</t>
  </si>
  <si>
    <r>
      <rPr>
        <b/>
        <sz val="10"/>
        <color indexed="8"/>
        <rFont val="Verdana"/>
        <family val="2"/>
        <charset val="204"/>
      </rPr>
      <t>Macroscop LS</t>
    </r>
    <r>
      <rPr>
        <sz val="10"/>
        <color indexed="8"/>
        <rFont val="Verdana"/>
        <family val="2"/>
        <charset val="204"/>
      </rPr>
      <t xml:space="preserve">
Позволяет построить систему, содержащую до 400 IP-камер, 5 серверов и 10 рабочих мест мониторинга.</t>
    </r>
  </si>
  <si>
    <t>MC-PO-00004</t>
  </si>
  <si>
    <t>MC-PO-00008</t>
  </si>
  <si>
    <t>MC-PO-00017</t>
  </si>
  <si>
    <t>Модуль развертки Fisheye-камер</t>
  </si>
  <si>
    <t>MC-PO-00014</t>
  </si>
  <si>
    <t>Модуль подсчета посетителей</t>
  </si>
  <si>
    <t>MC-PO-00013</t>
  </si>
  <si>
    <t>Резервирование 1 канала с отображением</t>
  </si>
  <si>
    <t>MC-PO-00125</t>
  </si>
  <si>
    <t>Модуль обнаружения лиц</t>
  </si>
  <si>
    <t>MC-PO-00010</t>
  </si>
  <si>
    <t xml:space="preserve">Модуль интерактивного поиска </t>
  </si>
  <si>
    <t>MC-PO-00009</t>
  </si>
  <si>
    <r>
      <t>Модуль трекинга</t>
    </r>
    <r>
      <rPr>
        <b/>
        <sz val="10"/>
        <color theme="1"/>
        <rFont val="Verdana"/>
        <family val="2"/>
        <charset val="204"/>
      </rPr>
      <t xml:space="preserve"> </t>
    </r>
  </si>
  <si>
    <t>MC-PO-00016</t>
  </si>
  <si>
    <t>Модуль "Тепловая карта интенсивности движения"</t>
  </si>
  <si>
    <t>MC-PO-00015</t>
  </si>
  <si>
    <t>Модуль "Контроль активности персонала"</t>
  </si>
  <si>
    <t>MC-PO-00007</t>
  </si>
  <si>
    <t>Детектор скоплений людей</t>
  </si>
  <si>
    <t>MC-PO-00012</t>
  </si>
  <si>
    <t>Модуль определения длины очереди</t>
  </si>
  <si>
    <t>MC-PO-00011</t>
  </si>
  <si>
    <t>Детектор оставленных предметов</t>
  </si>
  <si>
    <t>MC-PO-00006</t>
  </si>
  <si>
    <t>Детектор дыма и огня</t>
  </si>
  <si>
    <t>MC-PO-00005</t>
  </si>
  <si>
    <t>Детектор громкого звука</t>
  </si>
  <si>
    <t>MC-PO-00112</t>
  </si>
  <si>
    <t>Модуль распознавания автомобильных номеров</t>
  </si>
  <si>
    <t xml:space="preserve">  от  21 413 рублей, подробнее в разделе "Модули Macroscop"  </t>
  </si>
  <si>
    <t>Модуль работы с товарно-учётной системой</t>
  </si>
  <si>
    <t xml:space="preserve">  от 16 060 рублей, подробнее в разделе "Модули Macroscop"</t>
  </si>
  <si>
    <t>Модуль работы со счётно-сортировальной техникой</t>
  </si>
  <si>
    <t>Пакет интеграции (SDK)</t>
  </si>
  <si>
    <t>Расширение с LS до STx64</t>
  </si>
  <si>
    <t>MC-PO-00035</t>
  </si>
  <si>
    <r>
      <rPr>
        <b/>
        <sz val="10"/>
        <color indexed="8"/>
        <rFont val="Verdana"/>
        <family val="2"/>
        <charset val="204"/>
      </rPr>
      <t>Macroscop ST</t>
    </r>
    <r>
      <rPr>
        <sz val="10"/>
        <color indexed="8"/>
        <rFont val="Verdana"/>
        <family val="2"/>
        <charset val="204"/>
      </rPr>
      <t xml:space="preserve">
Позволяет построить систему, содержащую неограниченное количество IP-камер, серверов и рабочих мест мониторинга.</t>
    </r>
  </si>
  <si>
    <t>Лицензия на работу с 1 IP-камерой</t>
  </si>
  <si>
    <t>MC-PO-00022</t>
  </si>
  <si>
    <t>MC-PO-00023</t>
  </si>
  <si>
    <t>MC-PO-00028</t>
  </si>
  <si>
    <t>MC-PO-00105</t>
  </si>
  <si>
    <t>MC-PO-00026</t>
  </si>
  <si>
    <t>MC-PO-00124</t>
  </si>
  <si>
    <r>
      <t>Модуль трекинга</t>
    </r>
    <r>
      <rPr>
        <b/>
        <sz val="10"/>
        <color indexed="8"/>
        <rFont val="Verdana"/>
        <family val="2"/>
        <charset val="204"/>
      </rPr>
      <t xml:space="preserve"> </t>
    </r>
  </si>
  <si>
    <t xml:space="preserve">Детектор оставленных предметов </t>
  </si>
  <si>
    <t>MC-PO-00027</t>
  </si>
  <si>
    <t>MC-PO-00123</t>
  </si>
  <si>
    <t>MC-PO-00025</t>
  </si>
  <si>
    <t xml:space="preserve">Модуль определения длины очереди </t>
  </si>
  <si>
    <t>MC-PO-00024</t>
  </si>
  <si>
    <t>MC-PO-00122</t>
  </si>
  <si>
    <t>MC-PO-00121</t>
  </si>
  <si>
    <t>Модуль распознавания лиц</t>
  </si>
  <si>
    <t>Модуль распознавания лиц для лицензий LS, ST и Ultra</t>
  </si>
  <si>
    <t>MC-PO-00111</t>
  </si>
  <si>
    <r>
      <t xml:space="preserve">  от </t>
    </r>
    <r>
      <rPr>
        <sz val="10"/>
        <rFont val="Verdana"/>
        <family val="2"/>
        <charset val="204"/>
      </rPr>
      <t>10 483</t>
    </r>
    <r>
      <rPr>
        <sz val="10"/>
        <color rgb="FFFF0000"/>
        <rFont val="Verdana"/>
        <family val="2"/>
        <charset val="204"/>
      </rPr>
      <t xml:space="preserve"> </t>
    </r>
    <r>
      <rPr>
        <sz val="10"/>
        <color theme="1"/>
        <rFont val="Verdana"/>
        <family val="2"/>
        <charset val="204"/>
      </rPr>
      <t>у.е. , подробнее в разделе "Модули Macroscop"</t>
    </r>
  </si>
  <si>
    <t>Пакет лицензий для NVR POWER</t>
  </si>
  <si>
    <t>Пакет лицензий для NVR POWER (4 лицензии NVR)</t>
  </si>
  <si>
    <t>MC-PO-00126</t>
  </si>
  <si>
    <t xml:space="preserve">Расширение функционала для NVR - 16 LX </t>
  </si>
  <si>
    <t>Замена лицензии для одного устройства NVR-16 LX на полнофункциональную для объединения серверов между собой. При замене лицензий объединение возможно с любыми NVR Macroscop, а также серверами с лицензиями ST.</t>
  </si>
  <si>
    <t>MC-PO-00127</t>
  </si>
  <si>
    <t xml:space="preserve">Цена </t>
  </si>
  <si>
    <r>
      <rPr>
        <b/>
        <sz val="10"/>
        <rFont val="Verdana"/>
        <family val="2"/>
        <charset val="204"/>
      </rPr>
      <t>Macroscop Ultra</t>
    </r>
    <r>
      <rPr>
        <b/>
        <sz val="10"/>
        <color theme="1"/>
        <rFont val="Verdana"/>
        <family val="2"/>
        <charset val="204"/>
      </rPr>
      <t xml:space="preserve">
</t>
    </r>
    <r>
      <rPr>
        <sz val="10"/>
        <color indexed="8"/>
        <rFont val="Verdana"/>
        <family val="2"/>
        <charset val="204"/>
      </rPr>
      <t xml:space="preserve">Позволяет построить систему, содержащую неограниченное количество IP-камер, серверов и рабочих мест мониторинга. Включает все модули аналитики Macroscop. </t>
    </r>
    <r>
      <rPr>
        <b/>
        <u/>
        <sz val="10"/>
        <color indexed="8"/>
        <rFont val="Verdana"/>
        <family val="2"/>
        <charset val="204"/>
      </rPr>
      <t>Минимальное количество камер в системе - 50 шт.</t>
    </r>
  </si>
  <si>
    <t>MC-PO-00129</t>
  </si>
  <si>
    <t>Поддержка видеостены</t>
  </si>
  <si>
    <t>Модуль трекинга</t>
  </si>
  <si>
    <r>
      <rPr>
        <b/>
        <sz val="10"/>
        <color indexed="8"/>
        <rFont val="Verdana"/>
        <family val="2"/>
        <charset val="204"/>
      </rPr>
      <t>Модуль распознавания лиц Macroscop</t>
    </r>
    <r>
      <rPr>
        <sz val="10"/>
        <color indexed="8"/>
        <rFont val="Verdana"/>
        <family val="2"/>
        <charset val="204"/>
      </rPr>
      <t xml:space="preserve">
Программный модуль, обеспечивающий автоматическое выделение из видеопотока оптимального изображения лица для распознавания, сохранения в базе данных и последующей идентификации в режиме реального времени и при работе с архивами.</t>
    </r>
  </si>
  <si>
    <t>Лицензия на работу с базой лиц</t>
  </si>
  <si>
    <t xml:space="preserve">       • До 1 000 человек</t>
  </si>
  <si>
    <t>MC-PO-00106</t>
  </si>
  <si>
    <t xml:space="preserve"> у.е.</t>
  </si>
  <si>
    <t xml:space="preserve">       • До 5 000 человек</t>
  </si>
  <si>
    <t>MC-PO-00108</t>
  </si>
  <si>
    <t xml:space="preserve">       • До 10 000 человек</t>
  </si>
  <si>
    <t>MC-PO-00103</t>
  </si>
  <si>
    <t xml:space="preserve">       • До 50 000 человек</t>
  </si>
  <si>
    <t>MC-PO-00109</t>
  </si>
  <si>
    <t xml:space="preserve">       • До 100 000 человек</t>
  </si>
  <si>
    <t>MC-PO-00104</t>
  </si>
  <si>
    <t xml:space="preserve">       • До 500 000 человек</t>
  </si>
  <si>
    <t>MC-PO-00110</t>
  </si>
  <si>
    <t xml:space="preserve">       • До 1 000 000 человек</t>
  </si>
  <si>
    <t>MC-PO-00101</t>
  </si>
  <si>
    <t xml:space="preserve">       • До 5 000 000 человек</t>
  </si>
  <si>
    <t>MC-PO-00107</t>
  </si>
  <si>
    <t xml:space="preserve">       • До 10 000 000 человек</t>
  </si>
  <si>
    <t>MC-PO-00102</t>
  </si>
  <si>
    <t>Лицензия на работу с 1 IP - камерой</t>
  </si>
  <si>
    <r>
      <t xml:space="preserve">Модуль распознавания автомобильных номеров Macroscop Complete. 4 страны: Россия и до 3-х стран СНГ. </t>
    </r>
    <r>
      <rPr>
        <u/>
        <sz val="10"/>
        <color indexed="8"/>
        <rFont val="Verdana"/>
        <family val="2"/>
        <charset val="204"/>
      </rPr>
      <t>Версия для автопарковок</t>
    </r>
    <r>
      <rPr>
        <sz val="10"/>
        <color indexed="8"/>
        <rFont val="Verdana"/>
        <family val="2"/>
        <charset val="204"/>
      </rPr>
      <t>. Обработка видеопотока со скоростью 6 к/сек. Скорость движения автомобиля, при которой производится распознавание – до 20 км/ч.</t>
    </r>
  </si>
  <si>
    <r>
      <t xml:space="preserve">Лицензия для </t>
    </r>
    <r>
      <rPr>
        <b/>
        <sz val="10"/>
        <color indexed="8"/>
        <rFont val="Verdana"/>
        <family val="2"/>
        <charset val="204"/>
      </rPr>
      <t>одного</t>
    </r>
    <r>
      <rPr>
        <sz val="10"/>
        <color indexed="8"/>
        <rFont val="Verdana"/>
        <family val="2"/>
        <charset val="204"/>
      </rPr>
      <t xml:space="preserve"> сервера:</t>
    </r>
  </si>
  <si>
    <t xml:space="preserve">       • На 1 IP Камеру</t>
  </si>
  <si>
    <t>MC-PO-00066</t>
  </si>
  <si>
    <t xml:space="preserve">       • На 2 IP Камеры</t>
  </si>
  <si>
    <t>MC-PO-00075</t>
  </si>
  <si>
    <t xml:space="preserve">       • На 3 IP Камеры</t>
  </si>
  <si>
    <t>MC-PO-00076</t>
  </si>
  <si>
    <t xml:space="preserve">       • На 4 IP Камеры</t>
  </si>
  <si>
    <t>MC-PO-00077</t>
  </si>
  <si>
    <t xml:space="preserve">       • На 5 IP Камер</t>
  </si>
  <si>
    <t>MC-PO-00078</t>
  </si>
  <si>
    <t xml:space="preserve">       • На 6 IP Камер</t>
  </si>
  <si>
    <t>MC-PO-00079</t>
  </si>
  <si>
    <t xml:space="preserve">       • На 7 IP Камер</t>
  </si>
  <si>
    <t>MC-PO-00080</t>
  </si>
  <si>
    <t xml:space="preserve">       • На 8 IP Камер</t>
  </si>
  <si>
    <t>MC-PO-00081</t>
  </si>
  <si>
    <t xml:space="preserve">       • На 9 IP Камер</t>
  </si>
  <si>
    <t>MC-PO-00082</t>
  </si>
  <si>
    <t xml:space="preserve">       • На 10 IP Камер</t>
  </si>
  <si>
    <t>MC-PO-00067</t>
  </si>
  <si>
    <t xml:space="preserve">       • На 11 IP Камер</t>
  </si>
  <si>
    <t>MC-PO-00068</t>
  </si>
  <si>
    <t xml:space="preserve">       • На 12 IP Камер</t>
  </si>
  <si>
    <t>MC-PO-00070</t>
  </si>
  <si>
    <t xml:space="preserve">       • На 13 IP Камер</t>
  </si>
  <si>
    <t>MC-PO-00071</t>
  </si>
  <si>
    <t xml:space="preserve">       • На 14 IP Камер</t>
  </si>
  <si>
    <t>MC-PO-00072</t>
  </si>
  <si>
    <t xml:space="preserve">       • На 15 IP Камер</t>
  </si>
  <si>
    <t>MC-PO-00073</t>
  </si>
  <si>
    <t xml:space="preserve">       • На 16 IP Камер</t>
  </si>
  <si>
    <t>MC-PO-00074</t>
  </si>
  <si>
    <r>
      <t>Модуль распознавания автомобильных номеров Macroscop Complete. 4 страны: Россия и до 3-х стран СНГ.</t>
    </r>
    <r>
      <rPr>
        <sz val="10"/>
        <color indexed="8"/>
        <rFont val="Verdana"/>
        <family val="2"/>
        <charset val="204"/>
      </rPr>
      <t xml:space="preserve"> </t>
    </r>
    <r>
      <rPr>
        <u/>
        <sz val="10"/>
        <color indexed="8"/>
        <rFont val="Verdana"/>
        <family val="2"/>
        <charset val="204"/>
      </rPr>
      <t>Версия для автомагистралей</t>
    </r>
    <r>
      <rPr>
        <sz val="10"/>
        <color indexed="8"/>
        <rFont val="Verdana"/>
        <family val="2"/>
        <charset val="204"/>
      </rPr>
      <t>. Обработка видеопотока со скоростью 25 к/сек. Скорость движения автомобиля, при которой производится распознавание – до 150 км/ч.</t>
    </r>
  </si>
  <si>
    <t>MC-PO-00050</t>
  </si>
  <si>
    <t>MC-PO-00051</t>
  </si>
  <si>
    <t>MC-PO-00052</t>
  </si>
  <si>
    <t>MC-PO-00053</t>
  </si>
  <si>
    <t>MC-PO-00054</t>
  </si>
  <si>
    <t>MC-PO-00055</t>
  </si>
  <si>
    <t>MC-PO-00056</t>
  </si>
  <si>
    <t>MC-PO-00057</t>
  </si>
  <si>
    <r>
      <t xml:space="preserve">Модуль распознавания автомобильных номеров Macroscop Complete. Мир и более 4-х стран СНГ.
</t>
    </r>
    <r>
      <rPr>
        <u/>
        <sz val="10"/>
        <color indexed="8"/>
        <rFont val="Verdana"/>
        <family val="2"/>
        <charset val="204"/>
      </rPr>
      <t>Версия для автопарковок</t>
    </r>
    <r>
      <rPr>
        <sz val="10"/>
        <color indexed="8"/>
        <rFont val="Verdana"/>
        <family val="2"/>
        <charset val="204"/>
      </rPr>
      <t>. Обработка видеопотока со скоростью 6 к/сек. Скорость движения автомобиля, при которой производится распознавание – до 20 км/ч.</t>
    </r>
    <r>
      <rPr>
        <b/>
        <u/>
        <sz val="10"/>
        <color indexed="8"/>
        <rFont val="Verdana"/>
        <family val="2"/>
        <charset val="204"/>
      </rPr>
      <t xml:space="preserve"> До 16 каналов на 1 сервер.</t>
    </r>
    <r>
      <rPr>
        <sz val="10"/>
        <color indexed="8"/>
        <rFont val="Verdana"/>
        <family val="2"/>
        <charset val="204"/>
      </rPr>
      <t xml:space="preserve">
</t>
    </r>
    <r>
      <rPr>
        <u/>
        <sz val="10"/>
        <color indexed="8"/>
        <rFont val="Verdana"/>
        <family val="2"/>
        <charset val="204"/>
      </rPr>
      <t>Версия для автомагистралей.</t>
    </r>
    <r>
      <rPr>
        <sz val="10"/>
        <color indexed="8"/>
        <rFont val="Verdana"/>
        <family val="2"/>
        <charset val="204"/>
      </rPr>
      <t xml:space="preserve"> Обработка видеопотока со скоростью 25 к/сек. Скорость движения автомобиля, при которой производится распознавание – до 150 км/ч.</t>
    </r>
    <r>
      <rPr>
        <b/>
        <u/>
        <sz val="10"/>
        <color indexed="8"/>
        <rFont val="Verdana"/>
        <family val="2"/>
        <charset val="204"/>
      </rPr>
      <t xml:space="preserve"> До 8 каналов на 1 сервер.</t>
    </r>
  </si>
  <si>
    <t xml:space="preserve">       • На 1 IP Камеру для автопарковок</t>
  </si>
  <si>
    <t>MC-PO-00083</t>
  </si>
  <si>
    <t xml:space="preserve">       • На 1 IP Камеру для автомагистралей</t>
  </si>
  <si>
    <t>MC-PO-00058</t>
  </si>
  <si>
    <r>
      <t xml:space="preserve">Модуль распознавания автомобильных номеров Macroscop Light  </t>
    </r>
    <r>
      <rPr>
        <b/>
        <sz val="10"/>
        <rFont val="Verdana"/>
        <family val="2"/>
        <charset val="204"/>
      </rPr>
      <t>(доступно с версии 2.2 или в специальной версии 2.1)</t>
    </r>
    <r>
      <rPr>
        <b/>
        <sz val="10"/>
        <color theme="1"/>
        <rFont val="Verdana"/>
        <family val="2"/>
        <charset val="204"/>
      </rPr>
      <t xml:space="preserve">. </t>
    </r>
    <r>
      <rPr>
        <sz val="10"/>
        <color indexed="8"/>
        <rFont val="Verdana"/>
        <family val="2"/>
        <charset val="204"/>
      </rPr>
      <t xml:space="preserve"> </t>
    </r>
    <r>
      <rPr>
        <u/>
        <sz val="10"/>
        <color indexed="8"/>
        <rFont val="Verdana"/>
        <family val="2"/>
        <charset val="204"/>
      </rPr>
      <t>Версия для автопарковок.</t>
    </r>
    <r>
      <rPr>
        <sz val="10"/>
        <color indexed="8"/>
        <rFont val="Verdana"/>
        <family val="2"/>
        <charset val="204"/>
      </rPr>
      <t xml:space="preserve"> Обработка видеопотока со скоростью 6 к/сек. Скорость движения автомобиля, при которой производится распознавание –</t>
    </r>
    <r>
      <rPr>
        <sz val="10"/>
        <color theme="1"/>
        <rFont val="Verdana"/>
        <family val="2"/>
        <charset val="204"/>
      </rPr>
      <t xml:space="preserve"> </t>
    </r>
    <r>
      <rPr>
        <b/>
        <sz val="10"/>
        <color theme="1"/>
        <rFont val="Verdana"/>
        <family val="2"/>
        <charset val="204"/>
      </rPr>
      <t>до 30 км/ч</t>
    </r>
    <r>
      <rPr>
        <sz val="10"/>
        <color theme="1"/>
        <rFont val="Verdana"/>
        <family val="2"/>
        <charset val="204"/>
      </rPr>
      <t>.</t>
    </r>
    <r>
      <rPr>
        <sz val="10"/>
        <color indexed="8"/>
        <rFont val="Verdana"/>
        <family val="2"/>
        <charset val="204"/>
      </rPr>
      <t xml:space="preserve"> </t>
    </r>
    <r>
      <rPr>
        <b/>
        <sz val="10"/>
        <color indexed="8"/>
        <rFont val="Verdana"/>
        <family val="2"/>
        <charset val="204"/>
      </rPr>
      <t>До 16 каналов на 1 сервер.</t>
    </r>
    <r>
      <rPr>
        <sz val="10"/>
        <color indexed="8"/>
        <rFont val="Verdana"/>
        <family val="2"/>
        <charset val="204"/>
      </rPr>
      <t xml:space="preserve">
</t>
    </r>
    <r>
      <rPr>
        <u/>
        <sz val="10"/>
        <color indexed="8"/>
        <rFont val="Verdana"/>
        <family val="2"/>
        <charset val="204"/>
      </rPr>
      <t>Версия для автомагистралей</t>
    </r>
    <r>
      <rPr>
        <sz val="10"/>
        <color indexed="8"/>
        <rFont val="Verdana"/>
        <family val="2"/>
        <charset val="204"/>
      </rPr>
      <t xml:space="preserve">. Обработка видеопотока со скоростью 25 к/сек. Скорость движения автомобиля, при которой производится распознавание – до 150 км/ч. </t>
    </r>
    <r>
      <rPr>
        <b/>
        <sz val="10"/>
        <color indexed="8"/>
        <rFont val="Verdana"/>
        <family val="2"/>
        <charset val="204"/>
      </rPr>
      <t>До 8 каналов на 1 сервер.</t>
    </r>
    <r>
      <rPr>
        <sz val="10"/>
        <color indexed="8"/>
        <rFont val="Verdana"/>
        <family val="2"/>
        <charset val="204"/>
      </rPr>
      <t xml:space="preserve">
Страны - Россия, Украина, Казахстан, Белоруссия.</t>
    </r>
  </si>
  <si>
    <t>MC-PO-00130</t>
  </si>
  <si>
    <t>MC-PO-00131</t>
  </si>
  <si>
    <r>
      <t xml:space="preserve">Модуль работы с товарно-учётной системой Macroscop-Видеомаркет. </t>
    </r>
    <r>
      <rPr>
        <sz val="10"/>
        <color indexed="8"/>
        <rFont val="Verdana"/>
        <family val="2"/>
        <charset val="204"/>
      </rPr>
      <t xml:space="preserve">Позволяет построить систему событийного видеоконтроля кассовых операций, объединяющую IP-камеры и кассовые терминалы. Контроль осуществляется путем регистрации кассовых событий и наложения текстовой информации из кассового терминала на видеопоток с возможностью последующего анализа поступающих данных. Поддерживается кассовое ПО 14 производителей. </t>
    </r>
  </si>
  <si>
    <t>Macroscop-Видеомаркет 
(серверная часть и 1 клиентское место; включена лицензия на подключение модуля по работе с товаро-учетной системой) *</t>
  </si>
  <si>
    <t>MC-PO-00132</t>
  </si>
  <si>
    <t>Дополнительное клиентское место Macroscop-Видеомаркет (сетевой клиент)</t>
  </si>
  <si>
    <t>MC-PO-00133</t>
  </si>
  <si>
    <r>
      <t>Лицензия на подключение</t>
    </r>
    <r>
      <rPr>
        <sz val="10"/>
        <rFont val="Verdana"/>
        <family val="2"/>
        <charset val="204"/>
      </rPr>
      <t xml:space="preserve"> 1-го </t>
    </r>
    <r>
      <rPr>
        <sz val="10"/>
        <color theme="1"/>
        <rFont val="Verdana"/>
        <family val="2"/>
        <charset val="204"/>
      </rPr>
      <t>кассового терминала или топливно-наливной колонки к Macroscop-Видеомаркет</t>
    </r>
  </si>
  <si>
    <t>MC-PO-00134</t>
  </si>
  <si>
    <t>* Не включает лицензию на подключение 1-го кассового терминала или топливно-наливной колонки (1-й единицы счётно-сортировальной техники) к Macroscop-Видеомаркет или Macroscop-Видеомаркет-Банк</t>
  </si>
  <si>
    <r>
      <rPr>
        <b/>
        <sz val="10"/>
        <color indexed="8"/>
        <rFont val="Verdana"/>
        <family val="2"/>
        <charset val="204"/>
      </rPr>
      <t>Модуль работы со счётно-сортировальной техникой Macroscop-Видеомаркет-Банк.</t>
    </r>
    <r>
      <rPr>
        <sz val="10"/>
        <color indexed="8"/>
        <rFont val="Verdana"/>
        <family val="2"/>
        <charset val="204"/>
      </rPr>
      <t xml:space="preserve">
Позволяет построить систему событийного видеоконтроля расчетно-кассовых операций, объединяющую IP-камеры и терминалы пересчета наличных денег. Контроль осуществляется путем наложения текстовой информации из терминала пересчета наличных денег на видеопоток с возможностью последующего анализа поступающих данных. Поддерживается 35 моделей сортировочных и пересчётных машин. </t>
    </r>
  </si>
  <si>
    <t>Macroscop-Видеомаркет-Банк 
(серверная часть и 1 клиентское место; включена лицензия на подключение модуля по работе со счётно-сортировальной техникой)*</t>
  </si>
  <si>
    <t>MC-PO-00135</t>
  </si>
  <si>
    <t>MC-PO-00136</t>
  </si>
  <si>
    <t>Лицензия на подключение 1-й единицы счётно-сортировальной техники к Macroscop-Видеомаркет-Банк</t>
  </si>
  <si>
    <t>MC-PO-00137</t>
  </si>
  <si>
    <t>NVR mini на 4, 9 каналов</t>
  </si>
  <si>
    <r>
      <t xml:space="preserve">Характеристика: </t>
    </r>
    <r>
      <rPr>
        <sz val="10"/>
        <color indexed="8"/>
        <rFont val="Verdana"/>
        <family val="2"/>
        <charset val="204"/>
      </rPr>
      <t xml:space="preserve">количество мест для установки HDD 2,5” - 1 шт. (внутри корпуса). Крепление на монитор, стену. Размеры: 225 x 76 x 193 mm. </t>
    </r>
  </si>
  <si>
    <t>Модификации</t>
  </si>
  <si>
    <t>Розничная цена, у.е.</t>
  </si>
  <si>
    <t>NVR 4 M mini</t>
  </si>
  <si>
    <t>MC-NVR-00002</t>
  </si>
  <si>
    <t>у.е.</t>
  </si>
  <si>
    <t>NVR 9 M mini</t>
  </si>
  <si>
    <t>MC-NVR-00004</t>
  </si>
  <si>
    <t>NVR на 4, 9, 16, 25, 32 канала</t>
  </si>
  <si>
    <r>
      <t xml:space="preserve">Характеристика: </t>
    </r>
    <r>
      <rPr>
        <sz val="10"/>
        <color indexed="8"/>
        <rFont val="Verdana"/>
        <family val="2"/>
        <charset val="204"/>
      </rPr>
      <t xml:space="preserve">количество мест установки  HDD 3,5”- 5 шт (опционально - расширение до 12 шт. заказ перед приобретением)  Установка настольная или в стойку 19" 3U. Направляющие для установки в стойку - опционально.  </t>
    </r>
    <r>
      <rPr>
        <sz val="10"/>
        <rFont val="Verdana"/>
        <family val="2"/>
        <charset val="204"/>
      </rPr>
      <t xml:space="preserve">Размеры: 420 x 130 x 550 mm. </t>
    </r>
    <r>
      <rPr>
        <sz val="10"/>
        <color indexed="8"/>
        <rFont val="Verdana"/>
        <family val="2"/>
        <charset val="204"/>
      </rPr>
      <t xml:space="preserve">
</t>
    </r>
    <r>
      <rPr>
        <sz val="10"/>
        <color indexed="8"/>
        <rFont val="Verdana"/>
        <family val="2"/>
        <charset val="204"/>
      </rPr>
      <t xml:space="preserve">                                                                                                                                 </t>
    </r>
    <r>
      <rPr>
        <b/>
        <sz val="11"/>
        <color indexed="8"/>
        <rFont val="Calibri"/>
        <family val="2"/>
        <charset val="204"/>
      </rPr>
      <t/>
    </r>
  </si>
  <si>
    <t>NVR 4 M</t>
  </si>
  <si>
    <t>MC-NVR-00020</t>
  </si>
  <si>
    <t>NVR 4 M2</t>
  </si>
  <si>
    <t>MC-NVR-00021</t>
  </si>
  <si>
    <t>NVR 9 L</t>
  </si>
  <si>
    <t>MC-NVR-00039</t>
  </si>
  <si>
    <t>NVR 9 M</t>
  </si>
  <si>
    <t>MC-NVR-00031</t>
  </si>
  <si>
    <t>NVR 9 M2</t>
  </si>
  <si>
    <t>MC-NVR-00032</t>
  </si>
  <si>
    <t>NVR 16 L</t>
  </si>
  <si>
    <t>MC-NVR-00033</t>
  </si>
  <si>
    <t>NVR 16 M</t>
  </si>
  <si>
    <t>MC-NVR-00008</t>
  </si>
  <si>
    <t>NVR 16 M2</t>
  </si>
  <si>
    <t>MC-NVR-00009</t>
  </si>
  <si>
    <t>NVR 25 L</t>
  </si>
  <si>
    <t>MC-NVR-00034</t>
  </si>
  <si>
    <t>NVR 25 M</t>
  </si>
  <si>
    <t>MC-NVR-00013</t>
  </si>
  <si>
    <t>NVR 25 M2</t>
  </si>
  <si>
    <t>MC-NVR-00014</t>
  </si>
  <si>
    <t>NVR 32 L</t>
  </si>
  <si>
    <t>MC-NVR-00035</t>
  </si>
  <si>
    <t>NVR 32 М</t>
  </si>
  <si>
    <t>MC-NVR-00018</t>
  </si>
  <si>
    <t>NVR 32 М2</t>
  </si>
  <si>
    <t>MC-NVR-00019</t>
  </si>
  <si>
    <t>NVR на 50 каналов</t>
  </si>
  <si>
    <r>
      <t xml:space="preserve">Характеристика: </t>
    </r>
    <r>
      <rPr>
        <sz val="10"/>
        <color indexed="8"/>
        <rFont val="Verdana"/>
        <family val="2"/>
        <charset val="204"/>
      </rPr>
      <t>количество мест для установки HDD 3,5” - 12 шт. Установка настольная или в стойку 19" 3U. Направляющие для установки в стойку - в комплекте. Размеры: 420 x 130 x 550 mm.</t>
    </r>
    <r>
      <rPr>
        <b/>
        <sz val="10"/>
        <color indexed="8"/>
        <rFont val="Verdana"/>
        <family val="2"/>
        <charset val="204"/>
      </rPr>
      <t xml:space="preserve"> 
</t>
    </r>
  </si>
  <si>
    <t>NVR 50 L</t>
  </si>
  <si>
    <t>MC-NVR-00037</t>
  </si>
  <si>
    <t>NVR 50 M</t>
  </si>
  <si>
    <t>MC-NVR-00027</t>
  </si>
  <si>
    <t>NVR 50 M2</t>
  </si>
  <si>
    <t>MC-NVR-00028</t>
  </si>
  <si>
    <t>NVR на 80 каналов</t>
  </si>
  <si>
    <r>
      <t xml:space="preserve">Характеристика: </t>
    </r>
    <r>
      <rPr>
        <sz val="10"/>
        <color indexed="8"/>
        <rFont val="Verdana"/>
        <family val="2"/>
        <charset val="204"/>
      </rPr>
      <t xml:space="preserve">Количество мест установки HDD 3,5”-  12 шт. Установка настольная или в стойку 19" 3U. Направляющие для установки в стойку в комплекте. Размеры: 420 x 130 x 550 mm. 
</t>
    </r>
  </si>
  <si>
    <t>NVR 80 L</t>
  </si>
  <si>
    <t>MC-NVR-00038</t>
  </si>
  <si>
    <t>NVR 80 M</t>
  </si>
  <si>
    <t>MC-NVR-00029</t>
  </si>
  <si>
    <t>NVR 80 M2</t>
  </si>
  <si>
    <t>MC-NVR-00030</t>
  </si>
  <si>
    <t>Клиент Macroscop mini</t>
  </si>
  <si>
    <r>
      <t>Характеристики:</t>
    </r>
    <r>
      <rPr>
        <sz val="10"/>
        <color indexed="8"/>
        <rFont val="Verdana"/>
        <family val="2"/>
        <charset val="204"/>
      </rPr>
      <t xml:space="preserve"> отображение видео до 16 камер (при использовании второго видеопотока 0,3 Мп). Крепление на монитор, стену. Размеры 225 x 76 x 193 mm. Количество подключаемых мониторов VGA (DVI+D-SUB) - 1 шт. 
</t>
    </r>
  </si>
  <si>
    <t>Клиент Macroscop URM 16 M</t>
  </si>
  <si>
    <t>MC-NVR-00040</t>
  </si>
  <si>
    <t xml:space="preserve">Клиент Macroscop </t>
  </si>
  <si>
    <r>
      <t>Характеристики:</t>
    </r>
    <r>
      <rPr>
        <sz val="10"/>
        <color indexed="8"/>
        <rFont val="Verdana"/>
        <family val="2"/>
        <charset val="204"/>
      </rPr>
      <t xml:space="preserve"> отображение видео до 32 камер (при использовании второго видеопотока 0,3 Мп). Установка настольная или в стойку 19". Размеры 430 x 130 x 550 mm. Количество подключаемых мониторов - 2 шт. Монитор 1 - DVI или D-SUB, монитор 1 DVI или 1 HDMI. Варианты подключения: монитор 1 и монитор 2 для отображения 32 каналов; монитор 1 для отображения до 32 каналов, монитор 2 - тревожный монитор. 
</t>
    </r>
  </si>
  <si>
    <t xml:space="preserve">Клиент Macroscop URM 32 M2 (1 тревожный монитор) </t>
  </si>
  <si>
    <t>MC-NVR-00041</t>
  </si>
  <si>
    <r>
      <t>Характеристики:</t>
    </r>
    <r>
      <rPr>
        <sz val="10"/>
        <color indexed="8"/>
        <rFont val="Verdana"/>
        <family val="2"/>
        <charset val="204"/>
      </rPr>
      <t xml:space="preserve"> отображение видео до 32 камер (при использовании второго видеопотока 0,3 Мп). Установка настольная или в стойку 19". Размеры 430 x 130 x 550 mm. Количество подключаемых мониторов - 4 шт. Монитор 2 - DVI или D-SUB, монитор 2 DVI или 2 HDMI. Варианты подключения:мониторы 1-4 для отображения 32 каналов;  монитор 1-3 для отображения 32 каналов,монитор 4 - тревожный монитор.
</t>
    </r>
  </si>
  <si>
    <t xml:space="preserve">Клиент Macroscop URM 32 M4 </t>
  </si>
  <si>
    <t>MC-NVR-00048</t>
  </si>
  <si>
    <t>NVR POWER на 8 каналов</t>
  </si>
  <si>
    <r>
      <rPr>
        <b/>
        <sz val="10"/>
        <color theme="1"/>
        <rFont val="Verdana"/>
        <family val="2"/>
        <charset val="204"/>
      </rPr>
      <t>Характеристика:</t>
    </r>
    <r>
      <rPr>
        <sz val="10"/>
        <color theme="1"/>
        <rFont val="Verdana"/>
        <family val="2"/>
        <charset val="204"/>
      </rPr>
      <t xml:space="preserve">
Количество каналов – 8 с возможностью расширения до 16 каналов, при покупке 2 пакетов лицензий Macroscop NVR;
Количество мест для установки HDD 3,5” - 5 шт (опционально 12); 
Направляющие для установки в стойку 19" - опционально. </t>
    </r>
  </si>
  <si>
    <t>NVR-8L POWER</t>
  </si>
  <si>
    <t>MC-NVR-00042</t>
  </si>
  <si>
    <t>NVR-8M POWER</t>
  </si>
  <si>
    <t>MC-NVR-00043</t>
  </si>
  <si>
    <t>NVR-8M2 POWER</t>
  </si>
  <si>
    <t>MC-NVR-00044</t>
  </si>
  <si>
    <t>NVR POWER на 17 каналов</t>
  </si>
  <si>
    <r>
      <rPr>
        <b/>
        <sz val="10"/>
        <color theme="1"/>
        <rFont val="Verdana"/>
        <family val="2"/>
        <charset val="204"/>
      </rPr>
      <t xml:space="preserve">Характеристика: </t>
    </r>
    <r>
      <rPr>
        <sz val="10"/>
        <color theme="1"/>
        <rFont val="Verdana"/>
        <family val="2"/>
        <charset val="204"/>
      </rPr>
      <t xml:space="preserve">Количество каналов – 17 с возможностью расширения до 25 каналов, при покупке 2 пакетов лицензий Macroscop NVR;
Количество мест для установки HDD 3,5” - 5 шт (опционально 12). 
Направляющие для установки в стойку 19" - опционально. </t>
    </r>
  </si>
  <si>
    <t>NVR-17L POWER</t>
  </si>
  <si>
    <t>MC-NVR-00012</t>
  </si>
  <si>
    <t>NVR-17M POWER</t>
  </si>
  <si>
    <t>MC-NVR-00010</t>
  </si>
  <si>
    <t>NVR-17M2 POWER</t>
  </si>
  <si>
    <t>MC-NVR-00011</t>
  </si>
  <si>
    <t>NVR POWER на 26 каналов</t>
  </si>
  <si>
    <r>
      <rPr>
        <b/>
        <sz val="10"/>
        <color theme="1"/>
        <rFont val="Verdana"/>
        <family val="2"/>
        <charset val="204"/>
      </rPr>
      <t>Характеристика:</t>
    </r>
    <r>
      <rPr>
        <sz val="10"/>
        <color theme="1"/>
        <rFont val="Verdana"/>
        <family val="2"/>
        <charset val="204"/>
      </rPr>
      <t xml:space="preserve"> Количество каналов – 26 с возможностью расширения до 50 каналов, при покупке 6 пакетов лицензий Macroscop NVR;
Количество мест для установки HDD 3,5” - 12 шт.
Направляющие для установки в стойку 19" - в комплекте.                     </t>
    </r>
  </si>
  <si>
    <t>NVR-26L POWER</t>
  </si>
  <si>
    <t>MC-NVR-00017</t>
  </si>
  <si>
    <t>NVR-26M POWER</t>
  </si>
  <si>
    <t>MC-NVR-00015</t>
  </si>
  <si>
    <t>NVR-26M2 POWER</t>
  </si>
  <si>
    <t>MC-NVR-00016</t>
  </si>
  <si>
    <t>NVR POWER на 48 каналов</t>
  </si>
  <si>
    <r>
      <rPr>
        <b/>
        <sz val="10"/>
        <color theme="1"/>
        <rFont val="Verdana"/>
        <family val="2"/>
        <charset val="204"/>
      </rPr>
      <t>Характеристика:</t>
    </r>
    <r>
      <rPr>
        <sz val="10"/>
        <color theme="1"/>
        <rFont val="Verdana"/>
        <family val="2"/>
        <charset val="204"/>
      </rPr>
      <t xml:space="preserve"> Количество каналов – 48 с возможностью расширения до 80 каналов, при покупке 8 пакетов лицензий Macroscop NVR;
Количество мест для установки HDD 3,5” - 12 шт.
Направляющие для установки в стойку 19" - в комплекте.              </t>
    </r>
  </si>
  <si>
    <t>NVR-48L POWER</t>
  </si>
  <si>
    <t>MC-NVR-00023</t>
  </si>
  <si>
    <t>NVR-48M POWER</t>
  </si>
  <si>
    <t>MC-NVR-00024</t>
  </si>
  <si>
    <t>NVR-48M2 POWER</t>
  </si>
  <si>
    <t>MC-NVR-00022</t>
  </si>
  <si>
    <t>Macroscop NVR Linux на 4 и 8 каналов</t>
  </si>
  <si>
    <r>
      <rPr>
        <b/>
        <sz val="10"/>
        <rFont val="Verdana"/>
        <family val="2"/>
        <charset val="204"/>
      </rPr>
      <t xml:space="preserve">Общая характеристика Macroscop NVR на 4-8 каналов. 
Операционная система - Linux. 
</t>
    </r>
    <r>
      <rPr>
        <sz val="10"/>
        <rFont val="Verdana"/>
        <family val="2"/>
        <charset val="204"/>
      </rPr>
      <t>Гарантированная обработка и запись видео и аудио с N IP-камер при:
• 2 Мегапикселях и 25 кадр/сек в H.264 при постоянной записи или с использованием детекторов движения камер;
• 2 Мегапикселях и 25кадр/сек в H.264 с использованием программного детектора при использовании второго видеопотока для анализа. Характеристики второго видеопотока:
• 0,3 Мпикс H.264 12 кадр/с
•  Возможность подключить камеры до 5Мпикс
Подключение любой IP-камеры из списка проинтегрированных моделей. Количество подключаемых мониторов - нет. Неограниченное количество удаленных рабочих мест (УРМ). Управление поворотными камерами и запись звука по всем каналам. Характеристика: количество мест установки  HDD 3,5”- 1 шт. Крепление на стену. Размеры:216 x200 x 58 mm.  Отсутствует возможность построения многосерверной конфигурации.</t>
    </r>
    <r>
      <rPr>
        <b/>
        <sz val="10"/>
        <rFont val="Verdana"/>
        <family val="2"/>
        <charset val="204"/>
      </rPr>
      <t xml:space="preserve">
Гарантия 1 год.</t>
    </r>
  </si>
  <si>
    <t>NVR-4 LХ</t>
  </si>
  <si>
    <t>MC-NVR-00045</t>
  </si>
  <si>
    <t>NVR-8 LХ</t>
  </si>
  <si>
    <t>MC-NVR-00046</t>
  </si>
  <si>
    <t>NVR LX</t>
  </si>
  <si>
    <r>
      <t xml:space="preserve">Характеристика: </t>
    </r>
    <r>
      <rPr>
        <sz val="10"/>
        <color theme="1"/>
        <rFont val="Verdana"/>
        <family val="2"/>
        <charset val="204"/>
      </rPr>
      <t xml:space="preserve">Количество каналов - 16;
</t>
    </r>
    <r>
      <rPr>
        <b/>
        <sz val="10"/>
        <color theme="1"/>
        <rFont val="Verdana"/>
        <family val="2"/>
        <charset val="204"/>
      </rPr>
      <t xml:space="preserve">Операционная система - Linux. </t>
    </r>
    <r>
      <rPr>
        <sz val="10"/>
        <color theme="1"/>
        <rFont val="Verdana"/>
        <family val="2"/>
        <charset val="204"/>
      </rPr>
      <t xml:space="preserve">
Гарантированная обработка и запись видео и аудио с N IP-камер при:
• 2 Мегапикселях и 25 кадр/сек в H.264 при постоянной записи или с использованием детекторов движения камер;
• 2 Мегапикселях и 25кадр/сек в H.264 с использованием программного детектора при использовании второго видеопотока для анализа. Характеристики второго видеопотока:
• 0,3 Мпикс H.264 12 кадр/с
•  Возможность подключить камеры до 5Мпикс
Подключение любой IP-камеры из списка проинтегрированных моделей. Количество подключаемых мониторов - нет. Неограниченное количество удаленных рабочих мест (УРМ). Управление поворотными камерами и запись звука по всем каналам. Характеристика: количество мест установки  HDD 3,5”- 1 шт. Крепление на стену. Размеры: 310 x200 x 70 mm. 
Объединение моделей NVR-16 LX с другими серверами и NVR Macroscop возможно при замене лицензии.                                                                   </t>
    </r>
    <r>
      <rPr>
        <b/>
        <sz val="10"/>
        <color theme="1"/>
        <rFont val="Verdana"/>
        <family val="2"/>
        <charset val="204"/>
      </rPr>
      <t>Гарантия 1 год.</t>
    </r>
  </si>
  <si>
    <t>NVR-16 LX</t>
  </si>
  <si>
    <t>MC-NVR-00047</t>
  </si>
  <si>
    <t>Macroscop NVR на 130-200 каналов</t>
  </si>
  <si>
    <r>
      <rPr>
        <b/>
        <sz val="10"/>
        <rFont val="Verdana"/>
        <family val="2"/>
        <charset val="204"/>
      </rPr>
      <t xml:space="preserve">Общая характеристика:
</t>
    </r>
    <r>
      <rPr>
        <sz val="10"/>
        <rFont val="Verdana"/>
        <family val="2"/>
        <charset val="204"/>
      </rPr>
      <t xml:space="preserve">Гарантированная обработка и запись видео и аудио с N IP-камер при:
• 2 Мегапикселях и 25 кадр/сек в H.264 при постоянной записи или с использованием детекторов движения камер;
• 2 Мегапикселях и 25кадр/сек в H.264 с использованием программного детектора при использовании второго видеопотока для анализа. Характеристики второго видеопотока:
• 0,3 Мпикс H.264 12 кадр/с
• 0,3 Мпикс MJPEG 25 кадр/с.
Для моделей до 25 каналов количество каналов для отображения совпадает с количеством каналов NVR
Для моделей от 25 каналов количество каналов для отображения не более 25.                                                                                                                         Подключение любой IP-камеры из списка проинтегрированных моделей. Неограниченное количество удаленных рабочих мест (УРМ). Управление поворотными камерами и запись звука по всем каналам.                                                   Размер  437 x 132 x 647 mm.                                                                                               Платформа 16 HDD 3U  SUPERSTORAGE  два источника питания с горячей заменой, 4 x LAN 1 Гбит, 16 x HDD 3,5`, RAID 0-50.                                                   Операционная система -WinServer Standard 2012.
</t>
    </r>
    <r>
      <rPr>
        <b/>
        <sz val="10"/>
        <rFont val="Verdana"/>
        <family val="2"/>
        <charset val="204"/>
      </rPr>
      <t>Гарантия 2 года.</t>
    </r>
  </si>
  <si>
    <t>NVR-130 Pro</t>
  </si>
  <si>
    <t>MC-NVR-00005</t>
  </si>
  <si>
    <t>NVR-200 Pro</t>
  </si>
  <si>
    <t>MC-NVR-00006</t>
  </si>
  <si>
    <t>Macroscop NVR на 300 - 450 каналов</t>
  </si>
  <si>
    <r>
      <rPr>
        <b/>
        <sz val="10"/>
        <rFont val="Verdana"/>
        <family val="2"/>
        <charset val="204"/>
      </rPr>
      <t xml:space="preserve">Общая характеристика:
</t>
    </r>
    <r>
      <rPr>
        <sz val="10"/>
        <rFont val="Verdana"/>
        <family val="2"/>
        <charset val="204"/>
      </rPr>
      <t xml:space="preserve">Сетевые видеорегистраторы обеспечивают гарантированную обработку и запись видео и аудио от заявленного количества IP-камер при:                                                                                      • 2 Мегапикселях и 20 кадр/сек в H.264 с использованием детекторов движения камер;
• 1.3 Мегапикселях и 25 кадр/сек в H.264 с использованием детекторов движения камер;
• 2 Мегапикселях и 6 кадр/сек в H.264 с использованием программного детектора Macroscop (при использовании второго видеопотока H.264 0,3 Мпикс для анализа).
• 1 Мегапикселе и 9 кадр/сек в H.264 с использованием программного детектора Macroscop (при использовании второго видеопотока H.264 0,3 Мпикс для анализа).
Размер  437 x 132 x 647 mm. </t>
    </r>
    <r>
      <rPr>
        <b/>
        <sz val="10"/>
        <rFont val="Verdana"/>
        <family val="2"/>
        <charset val="204"/>
      </rPr>
      <t xml:space="preserve">
</t>
    </r>
    <r>
      <rPr>
        <sz val="10"/>
        <rFont val="Verdana"/>
        <family val="2"/>
        <charset val="204"/>
      </rPr>
      <t>Платформа 16 HDD 3U  SUPERSTORAGE  два источника питания с горячей заменой, 1 x LAN 10 Гбит, 16 x HDD 3,5`, RAID 0-50. Операционная система -WinServer Standard 2012.</t>
    </r>
    <r>
      <rPr>
        <b/>
        <sz val="10"/>
        <rFont val="Verdana"/>
        <family val="2"/>
        <charset val="204"/>
      </rPr>
      <t xml:space="preserve">
Гарантия 2 года.</t>
    </r>
  </si>
  <si>
    <t>NVR-300 Pro</t>
  </si>
  <si>
    <t>MC-NVR-00007</t>
  </si>
  <si>
    <t>NVR-450 Pro</t>
  </si>
  <si>
    <t>MC-NVR-00049</t>
  </si>
  <si>
    <t>Опции к NVR 4-80 каналов*</t>
  </si>
  <si>
    <t>Дополнительная сетевая карта Pci-e Intel GLAN для NVR New 4-80 каналов в корпусе VMT-12</t>
  </si>
  <si>
    <t xml:space="preserve">Системный диск для создания "зеркала" с установленной операционной системой и ПО Macroscop для NVR New 4-80 каналов. Согласовывается на стадии заказа NVR. Комплект дооснащения дополнительным системным диском для зеркала 2,5` </t>
  </si>
  <si>
    <t>Направляющие для установки в стойку 19" для NVR New 4-32 канала</t>
  </si>
  <si>
    <t>Источник питания для резервирования и горячей замены 600W для платформ VMT-12-3E</t>
  </si>
  <si>
    <r>
      <t>HOST контроллер 8 портов</t>
    </r>
    <r>
      <rPr>
        <sz val="10"/>
        <color rgb="FFFF0000"/>
        <rFont val="Verdana"/>
        <family val="2"/>
        <charset val="204"/>
      </rPr>
      <t xml:space="preserve"> </t>
    </r>
    <r>
      <rPr>
        <sz val="10"/>
        <color theme="1"/>
        <rFont val="Verdana"/>
        <family val="2"/>
        <charset val="204"/>
      </rPr>
      <t xml:space="preserve">                                                                                                    </t>
    </r>
    <r>
      <rPr>
        <sz val="8"/>
        <color theme="1"/>
        <rFont val="Verdana"/>
        <family val="2"/>
        <charset val="204"/>
      </rPr>
      <t>Для NVR New 50, 80 каналов, 26,48 POWER. HOST контроллер для подключения дополнительных HDD 3,5” - до 12 шт. В комплекте: блок питания 550W, контроллер, кабель SАТА, кабель POWERSATA. Для NVR New 4-32 каналов. Согласовывается на стадии заказа NVR.</t>
    </r>
  </si>
  <si>
    <r>
      <t>RAID 0-60 8 портов</t>
    </r>
    <r>
      <rPr>
        <sz val="10"/>
        <color theme="1"/>
        <rFont val="Verdana"/>
        <family val="2"/>
        <charset val="204"/>
      </rPr>
      <t xml:space="preserve">                                                                                                                              </t>
    </r>
    <r>
      <rPr>
        <sz val="8"/>
        <color theme="1"/>
        <rFont val="Verdana"/>
        <family val="2"/>
        <charset val="204"/>
      </rPr>
      <t>Для NVR New 50, 80 каналов, 26,48 POWER. Комплект для создания RAID-массива. RAID контроллер 0-60 уровня для подключения дополнительных HDD 3,5” - до 12 шт. Комплект для подключения до 8 жестких дисков в RAID + 4 шт. HDD на плату в NVR на базе шасси VMT-12. В комплекте: материнская плата, блок питания 550W, контроллер, кабель SАТА ,кабель POWERSATA. Согласовывается на стадии заказа NVR.</t>
    </r>
  </si>
  <si>
    <r>
      <t>RAID 0-60 16 портов</t>
    </r>
    <r>
      <rPr>
        <sz val="10"/>
        <color rgb="FFFF0000"/>
        <rFont val="Verdana"/>
        <family val="2"/>
        <charset val="204"/>
      </rPr>
      <t xml:space="preserve">    </t>
    </r>
    <r>
      <rPr>
        <sz val="10"/>
        <color theme="1"/>
        <rFont val="Verdana"/>
        <family val="2"/>
        <charset val="204"/>
      </rPr>
      <t xml:space="preserve">                                                                                                                                           </t>
    </r>
    <r>
      <rPr>
        <sz val="8"/>
        <color theme="1"/>
        <rFont val="Verdana"/>
        <family val="2"/>
        <charset val="204"/>
      </rPr>
      <t>Для NVR New 50, 80 каналов, 26,48 POWER. Комплект для создания RAID-массива. RAID контроллер 0-60 уровня для подключения дополнительных HDD 3,5” - до 12 шт. в RAID. Комплект для подключения до 12 жестких дисков в RAID в NVR на базе шасси VMT-12. В комплекте: материнская плата, блок питания 550W, контроллер, кабель SАТА ,кабель POWERSATA. Согласовывается на стадии заказа NVR.</t>
    </r>
  </si>
  <si>
    <t>Экспандер. Представляет собой корпус с возможностью крепления к шасси VMT-12-3E, установки в стойку 19”. Предназначен для размещения дополнительной электроники: контроллеры ввода/вывода, коммутаторы, устройства захвата аналогового видео или аудио.</t>
  </si>
  <si>
    <t>Удлинитель USB для подключения внешнего FLASH накопителя</t>
  </si>
  <si>
    <t>Привод DVD-RW внешний. USB ASUS DVD-RW ext. Black Slim Ret. USB2.0 (SDRW-08D2S-U LITE/BLK/G/AS) или аналог.</t>
  </si>
  <si>
    <t>Опции к NVR PRO*</t>
  </si>
  <si>
    <t>Системный диск для создания "зеркала" с установленной операционной системой и ПО Macroscop для NVR PRO. Согласовывается на стадии заказа NVR. Системный HDD SATA 3,5.</t>
  </si>
  <si>
    <t>Замена RAID 0-50 на RAID 0-60 для 16-24HDD</t>
  </si>
  <si>
    <t>Замена RAID 0-50 на RAID 0-60 для 36HDD</t>
  </si>
  <si>
    <t>Замена корзины с 16HDD (3U) на 24HDD (4U)</t>
  </si>
  <si>
    <t>Замена корзины с 16HDD (3U) на 36HDD (4U)</t>
  </si>
  <si>
    <t>Рекомендуемые HDD для организации архива mini, VMT-12, PRO</t>
  </si>
  <si>
    <t>HDD  SATA3.5" 1TB. Предназначен для видеонаблюдения 24/7. Используется в NVR VMT-12, PRO</t>
  </si>
  <si>
    <t>HDD  SATA3.5" 2TB. Предназначен для видеонаблюдения 24/7. Используется в NVR VMT-12, PRO</t>
  </si>
  <si>
    <t>HDD  SATA3.5" 3TB. Предназначен для видеонаблюдения 24/7. Используется в NVR VMT-12, PRO</t>
  </si>
  <si>
    <t>HDD  SATA3.5" 4TB. Предназначен для видеонаблюдения 24/7. Используется в NVR VMT-12, PRO</t>
  </si>
  <si>
    <t>HDD  SATA3.5" 6TB. Предназначен для видеонаблюдения 24/7. для построения NAS массивов. Используется в NVR VMT 12, PRO</t>
  </si>
  <si>
    <t>HDD SATA2.5" 1TB. Предназначен для видеонаблюдения 24/7. Применяется в NVR. Используется в NVR mini</t>
  </si>
  <si>
    <t>HDD SATA2.5" 2TB. Предназначен для видеонаблюдения 18/5. Применяется в NVR. Используется в NVR mini</t>
  </si>
  <si>
    <t>Дополнительная гарантия к NVR 4-450 каналов</t>
  </si>
  <si>
    <t>Дополнительная гарантия 1 год (3й год)</t>
  </si>
  <si>
    <t>5% от розничной стоимости NVR</t>
  </si>
  <si>
    <t>Дополнительная гарантия 2 года (4й год)</t>
  </si>
  <si>
    <t>12% от розничной стоимости NVR</t>
  </si>
  <si>
    <t>Краткое описание</t>
  </si>
  <si>
    <t>Розничная Цена, руб</t>
  </si>
  <si>
    <t>ОБОРУДОВАНИЕ ДЛЯ ПЕРЕДАЧИ ВИДЕОСИГНАЛОВ ВЫСОКОГО РАЗРЕШЕНИЯ AHD/CVI/TVI  ПО ВИТОЙ ПАРЕ</t>
  </si>
  <si>
    <t>Пассивные универсальные приемопередатчики видеосигналов высокого разрешения AHD/CVI/TVI</t>
  </si>
  <si>
    <r>
      <t xml:space="preserve">Пассивный приемопередатчик видеосигналов высокого разрешения AHD/CVI/TVI  в mini BNC-разъеме                                                          </t>
    </r>
    <r>
      <rPr>
        <b/>
        <sz val="9"/>
        <rFont val="Arial"/>
        <family val="2"/>
        <charset val="204"/>
      </rPr>
      <t xml:space="preserve"> AVT-TRX101HD</t>
    </r>
  </si>
  <si>
    <t xml:space="preserve">AVT-TRX101HD - Миниатюрный универсальный приемопередатчик видеосигналов высокого разрешения AHD/CVI/TVI, встроенный в BNC разъем  для работы с  кабелем "витая пара". Полоса пропускания 0Hz-70MHz.. Пассивный. Не  требует питания. Дальность передачи в паре с активными приемниками: AHD 1080p/CVI 720p - до 750 метров, AHD 720p - до 1150 метров, TVI 1080p(720p)/CVI 1080p - до 400 метров; в паре с пассивными приемниками: AHD 1080p/CVI 720p - до 250 метров, AHD 720p - до 300 метров, TVI 1080p(720p)/CVI 1080p - до 200 метров;  Монтируется непосредственно на BNC разъем видеокамеры. Габариты - 30×14,5х14,5 мм. Температурный диапазон использования - (-40...+50) °С.  </t>
  </si>
  <si>
    <r>
      <t xml:space="preserve">Пассивный приемопередатчик видеосигналов высокого разрешения AHD/CVI/TVI с грозозащитой                                                       </t>
    </r>
    <r>
      <rPr>
        <b/>
        <sz val="9"/>
        <rFont val="Arial"/>
        <family val="2"/>
        <charset val="204"/>
      </rPr>
      <t xml:space="preserve"> AVT-TRX103HD</t>
    </r>
  </si>
  <si>
    <t xml:space="preserve">AVT-TRX103HD - Универсальный приемопередатчик видеосигналов высокого разрешения AHD/CVI/TVI с грозозащитой для работы с  кабелем "витая пара". Полоса пропускания 0Hz-70MHz.. Пассивный. Не  требует питания.Дальность передачи в паре с активными приемниками: AHD 1080p/CVI 720p - до 750 метров, AHD 720p - до 1150 метров, TVI 1080p(720p)/CVI 1080p - до 400 метров; в паре с пассивными приемниками: AHD 1080p/CVI 720p - до 250 метров, AHD 720p - до 300 метров, TVI 1080p(720p)/CVI 1080p - до 200 метров;  Встроенная грозозащита. Вход видео и выход на линию - под клеммы. Габариты - 100х36х26 мм. Температурный диапазон - (-40...+50) °С. </t>
  </si>
  <si>
    <r>
      <t xml:space="preserve">Пассивный приемопередатчик видеосигналов высокого разрешения AHD/CVI/TVI с грозозащитой                                         </t>
    </r>
    <r>
      <rPr>
        <b/>
        <sz val="9"/>
        <rFont val="Arial"/>
        <family val="2"/>
        <charset val="204"/>
      </rPr>
      <t xml:space="preserve"> AVT-TRX104HD</t>
    </r>
  </si>
  <si>
    <t xml:space="preserve">AVT-TRX104HD - Универсальный приемопередатчик видеосигналов высокого разрешения AHD/CVI/TVI с грозозащитой для работы с  кабелем "витая пара". Полоса пропускания 0Hz-70MHz.. Пассивный. Не  требует питания. Дальность передачи в паре с активными приемниками: AHD 1080p/CVI 720p - до 750 метров, AHD 720p - до 1150 метров, TVI 1080p(720p)/CVI 1080p - до 400 метров; в паре с пассивными приемниками: AHD 1080p/CVI 720p - до 250 метров, AHD 720p - до 300 метров, TVI 1080p(720p)/CVI 1080p - до 200 метров;  Встроенная грозозащита.Вход видео - под BNC, выход на линию - под клеммы. Габариты - 85х42х50 мм. Температурный диапазон - (-40...+50) °С. </t>
  </si>
  <si>
    <r>
      <t xml:space="preserve">Пассивный универсальный приемопередатчик видеосигналов высокого разрешения AHD/CVI/TVI с грозозащитой и гальванической развязкой                                                    </t>
    </r>
    <r>
      <rPr>
        <b/>
        <sz val="9"/>
        <rFont val="Arial"/>
        <family val="2"/>
        <charset val="204"/>
      </rPr>
      <t xml:space="preserve"> AVT-TRX105HD</t>
    </r>
  </si>
  <si>
    <t xml:space="preserve">AVT-TRX105HD - Пассивный универсальный приемопередатчик видеосигналов высокого разрешения AHD/CVI/TVI с грозозащитой и гальванической развязкой для работы с  кабелем "витая пара". Не  требует питания. Дальность передачи в паре с активными приемниками: AHD 1080p/CVI 720p - до 750 метров, AHD 720p - до 1150 метров, TVI 1080p(720p)/CVI 1080p - до 400 метров; в паре с пассивными приемниками: AHD 1080p/CVI 720p - до 250 метров, AHD 720p - до 300 метров, TVI 1080p(720p)/CVI 1080p - до 200 метров;  Пассивная гальваноразвязка  для подавления помех от токовой "земляной" петли, скачков напряжения в цепи передачи видеосигнала, защита по линии от повреждения высоким напряжением (грозовых разрядов, высоковольтных импульсных наводок).Вход видео - под BNC, выход на линию - под клеммы. Габариты - 85х42х50 мм. Температурный диапазон - (-40...+50) °С. </t>
  </si>
  <si>
    <r>
      <t xml:space="preserve">Пассивный 16-ти канальный универсальный блок приема видеосигналов высокого разрешения AHD/CVI/TVI                         </t>
    </r>
    <r>
      <rPr>
        <b/>
        <sz val="9"/>
        <rFont val="Arial"/>
        <family val="2"/>
        <charset val="204"/>
      </rPr>
      <t>AVT-16TRX101HD</t>
    </r>
  </si>
  <si>
    <t>AVT-16TRX101HD - 16-ти канальный пассивный универсальный блок приема видеосигналов высокого разрешения AHD/CVI/TVI для установки в 19" стойку, малой глубины, высота - 1U, для работы с  кабелем "витая пара". Полоса пропускания 0Hz-70MHz.. Не  требует питания. Дальность передачи в паре с активными передатчиками: AHD 1080p/CVI 720p - до 450 метров, AHD 720p - до 550 метров, TVI 1080p(720p)/CVI 1080p - до 250 метров; в паре с пассивными передатчиками: AHD 1080p/CVI 720p - до 250 метров, AHD 720p - до 300 метров, TVI 1080p(720p)/CVI 1080p - до 200 метров; Выходы видео - под BNC, входы линии - разъемы RJ45.</t>
  </si>
  <si>
    <r>
      <t xml:space="preserve">Пассивный 16-ти канальный универсальный блок приема видеосигналов высокого разрешения AHD/CVI/TVI с грозозащитой </t>
    </r>
    <r>
      <rPr>
        <b/>
        <sz val="9"/>
        <rFont val="Arial"/>
        <family val="2"/>
        <charset val="204"/>
      </rPr>
      <t>AVT-16TRX103HD</t>
    </r>
  </si>
  <si>
    <t xml:space="preserve">AVT-16TRX103HD - 16-ти канальный пассивный универсальный блок приема видеосигналов высокого разрешения AHD/CVI/TVI с грозозащитой для установки в 19" стойку, высота - 1U, для работы с  кабелем "витая пара". Полоса пропускания 0Hz-70MHz.. Не  требует питания.  Выходы видео - под BNC, входы линии - под клеммы. </t>
  </si>
  <si>
    <t>Активные универсальные передатчики AHD/CVI/TVI</t>
  </si>
  <si>
    <r>
      <t xml:space="preserve">Активный универсальный передатчик видеосигналов высокого разрешения AHD/CVI/TVI в BNC-разъеме  </t>
    </r>
    <r>
      <rPr>
        <b/>
        <sz val="9"/>
        <rFont val="Arial"/>
        <family val="2"/>
        <charset val="204"/>
      </rPr>
      <t>AVT-TX1011HD</t>
    </r>
  </si>
  <si>
    <t xml:space="preserve">AVT-TX1011HD - Миниатюрный универсальный передатчик видеосигналов высокого разрешения AHD/CVI/TVI, встроенный в BNC разъем  для работы с  кабелем "витая пара". Полоса пропускания 20Hz-100MHz.. Не  требует настройки и коррекции. Дальность передачи: AHD 1080p/CVI 720p - до 750 метров, AHD 720p - до 1150 метров, TVI 1080p(720p)/CVI 1080p - до 400 метров. Встроенная защита линии. Монтируется непосредственно на BNC разъем видеокамеры. Напряжение питания (9 ... 12) V DC. Ток потр. - не более 25мА. Габариты - 40х17х17 мм. Температурный диапазон использования - (-40...+50) °С. </t>
  </si>
  <si>
    <r>
      <t xml:space="preserve">Активный универсальный передатчик видеосигналов высокого разрешения AHD/CVI/TVI с дополнительной помехозащитой                       </t>
    </r>
    <r>
      <rPr>
        <b/>
        <sz val="9"/>
        <rFont val="Arial"/>
        <family val="2"/>
        <charset val="204"/>
      </rPr>
      <t>AVT-TX1012HD</t>
    </r>
  </si>
  <si>
    <t xml:space="preserve">AVT-TX1012HD - Активный универсальный передатчик видеосигналов высокого разрешения AHD/CVI/TVI для работы с  кабелем "витая пара" с дополнительной помехозащитой. Полоса пропускания 20Hz-100MHz.. Не  требует настройки и коррекции. Дальность передачи: AHD 1080p/CVI 720p - до 750 метров, AHD 720p - до 1150 метров, TVI 1080p(720p)/CVI 1080p - до 400 метров. Встроеная схема подавления помех.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 под BNC, выход на линию - под клеммы.  Напряжение питания - 9 ... 15V DC. Габариты - 85х42х50 мм. Температурный диапазон - (-40...+50) °С. </t>
  </si>
  <si>
    <r>
      <t xml:space="preserve">Активный универсальный передатчик видеосигналов высокого разрешения AHD/CVI/TVI в гермокорпусе     </t>
    </r>
    <r>
      <rPr>
        <b/>
        <sz val="9"/>
        <rFont val="Arial"/>
        <family val="2"/>
        <charset val="204"/>
      </rPr>
      <t>AVT-TX1013HD</t>
    </r>
  </si>
  <si>
    <t xml:space="preserve">AVT-TX1013HD - Активный универсальный передатчик видеосигналов высокого разрешения AHD/CVI/TVI в гермокорпусе (защита класса IP 65)  для работы с  кабелем "витая пара". Полоса пропускания 20Hz-100MHz.. Не  требует настройки и коррекции. Дальность передачи: AHD 1080p/CVI 720p - до 750 метров, AHD 720p - до 1150 метров, TVI 1080p(720p)/CVI 1080p - до 400 метров. Встроеная схема подавления помех.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выход на линию - под клеммы.  Напряжение питания - 9 ... 15V DC. Габариты - 120 х 120 х 60 мм. Температурный диапазон - (-40...+50) °С.                                                                                                  </t>
  </si>
  <si>
    <r>
      <t xml:space="preserve">Активный универсальный передатчик видеосигналов высокого разрешения AHD/CVI/TVI в гермокорпусе  220В с дополнительным выходом питания для видеокамеры                             </t>
    </r>
    <r>
      <rPr>
        <b/>
        <sz val="9"/>
        <rFont val="Arial"/>
        <family val="2"/>
        <charset val="204"/>
      </rPr>
      <t xml:space="preserve"> AVT-TX1014HD</t>
    </r>
  </si>
  <si>
    <t xml:space="preserve">AVT-TX1014HD - Активный универсальный передатчик видеосигналов высокого разрешения AHD/CVI/TVI в гермокорпусе (защита класса IP 65) 220В  для работы с  кабелем "витая пара". Выходное напряжение для видеокамеры 12 VDC 600 mA. Полоса пропускания 20Hz-100MHz.. Не  требует настройки и коррекции. Дальность передачи: AHD 1080p/CVI 720p - до 750 метров, AHD 720p - до 1150 метров, TVI 1080p(720p)/CVI 1080p - до 400 метров. Встроеная схема подавления помех.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выход на линию - под клеммы.  Напряжение питания - 220 VAC. Габариты - 120 х 120 х 60 мм. Температурный диапазон - (-40...+50) °С.                                                                                                  </t>
  </si>
  <si>
    <t>Активные передатчики TVI со встроенной коррецией усиления видеосигнала</t>
  </si>
  <si>
    <t>Активные передатчики TVI со встроенной коррецией усиления видеосигнала до 500 метров</t>
  </si>
  <si>
    <r>
      <t xml:space="preserve">Активный передатчик TVI  видеосигнала до 500 метров                                    </t>
    </r>
    <r>
      <rPr>
        <b/>
        <sz val="9"/>
        <rFont val="Arial"/>
        <family val="2"/>
        <charset val="204"/>
      </rPr>
      <t>AVT-TX1303TVI</t>
    </r>
  </si>
  <si>
    <t xml:space="preserve">AVT-TX1303TVI - Активный одноканальный передатчик TVI видеосигнала  до 500 метров для работы с  кабелем "витая пара". Полоса пропускания 20Hz-70MHz. Дальность передачи TVI 1080p/720p - до 500 метров  в паре с активными  приемниками, до 250 метров в паре с пассивными  приемниками. Встроенный корректор усиления.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и выход на линию - под клеммы.  Напряжение питания - 11 ... 15V DC. Габариты - 100х36х26 мм. Температурный диапазон - (-40...+50) °С.  </t>
  </si>
  <si>
    <r>
      <t xml:space="preserve">Активный передатчик TVI видеосигнала до 500 метров с дополнительной помехозащитой                                   </t>
    </r>
    <r>
      <rPr>
        <b/>
        <sz val="9"/>
        <rFont val="Arial"/>
        <family val="2"/>
        <charset val="204"/>
      </rPr>
      <t>AVT-TX1304TVI</t>
    </r>
  </si>
  <si>
    <t xml:space="preserve">AVT-TX1304TVI - Активный одноканальный передатчик TVI видеосигнала до 500 метров для работы с  кабелем "витая пара". Полоса пропускания 20Hz-70MHz. Дальность передачи TVI 1080p/720p - до 500 метров в паре с активными  приемниками, до 250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 под BNC, выход на линию - под клеммы.  Напряжение питания - 11 ... 15V DC. Габариты - 85х42х50 мм. Температурный диапазон - (-40...+50) °С. </t>
  </si>
  <si>
    <r>
      <t xml:space="preserve">Активный передатчик TVI видеосигнала до 500 метров с грозозащитой и гальванической развязкой                                                                </t>
    </r>
    <r>
      <rPr>
        <b/>
        <sz val="9"/>
        <rFont val="Arial"/>
        <family val="2"/>
        <charset val="204"/>
      </rPr>
      <t>AVT-TX1305TVI</t>
    </r>
  </si>
  <si>
    <t xml:space="preserve">AVT-TX1305TVI - Активный одноканальный передатчик TVI видеосигнала до 500 метров с грозозащитой и гальванической развязкой для работы с  кабелем "витая пара". Полоса пропускания 20Hz-70MHz. Дальность передачи TVI 1080p/720p - до 500 метров в паре с активными  приемниками, до 250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гальваноразвязка  для подавления помех от токовой "земляной" петли,  защита по линии от повреждения высоким напряжением (грозовых, электростатических разрядов, высоковольтных импульсных наводок и др.). Вход видео - под BNC, выход на линию - под клеммы.  Напряжение питания - 11 ... 15V DC. Габариты - 85х42х50 мм. Температурный диапазон - (-40...+50) °С. </t>
  </si>
  <si>
    <r>
      <t xml:space="preserve">Активный передатчик TVI  видеосигнала до 500 метров в гермокорпусе                                                     </t>
    </r>
    <r>
      <rPr>
        <b/>
        <sz val="9"/>
        <rFont val="Arial"/>
        <family val="2"/>
        <charset val="204"/>
      </rPr>
      <t>AVT-TX1306TVI</t>
    </r>
  </si>
  <si>
    <t xml:space="preserve">AVT-TX1306TVI - Активный передатчик TVI видеосигнала в гермокорпусе ( защита класса IP 65) для работы с кабелем "витая пара".  Дальность передачи TVI 1080p/720p - до 500 метров в паре с активными  приемниками, до 250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выход на линию - под клеммы.  Напряжение питания - 11 ... 15V DC. Габариты - 120 х 120 х 60 мм. Температурный диапазон - (-40...+50) °С. </t>
  </si>
  <si>
    <r>
      <t xml:space="preserve">Активный передатчик TVI видеосигнала  до 500 в гермокорпусе  220В с дополнительным выходом питания для видеокамеры                             </t>
    </r>
    <r>
      <rPr>
        <b/>
        <sz val="9"/>
        <rFont val="Arial"/>
        <family val="2"/>
        <charset val="204"/>
      </rPr>
      <t xml:space="preserve"> AVT-TX1307TVI</t>
    </r>
  </si>
  <si>
    <t xml:space="preserve"> AVT-TX1307TVI - Активный передатчик TVI видеосигнала  в гермокорпусе (защита класса IP 65) 220В для работы с кабелем "витая пара". Выходное напряжение для видеокамеры 12 VDC 600 mA.  Дальность передачи TVI 1080p/720p - до 500 метров в паре с активными  приемниками, до 250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выход на линию - под клеммы.  Напряжение питания - 220VAC. Габариты - 120 х 120 х 60 мм. Температурный диапазон - (-40...+50) °С.                                                                                                  </t>
  </si>
  <si>
    <t>Активные передатчики TVI со встроенной коррецией усиления видеосигнала до 800 метров</t>
  </si>
  <si>
    <r>
      <t xml:space="preserve">Активный передатчик TVI видеосигнала  до 800 метров                       </t>
    </r>
    <r>
      <rPr>
        <b/>
        <sz val="9"/>
        <rFont val="Arial"/>
        <family val="2"/>
        <charset val="204"/>
      </rPr>
      <t xml:space="preserve"> AVT-TX1311TVI</t>
    </r>
  </si>
  <si>
    <t>AVT-TX1311TVI - Активный одноканальный передатчик TVI видеосигнала до 800 метров для работы с  кабелем "витая пара". Полоса пропускания 20-70MHz. Дальность передачи TVI 1080p/720p - до 800 метров в паре с активными  приемниками, до 300 метров в паре с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и выход на линию - под клеммы. Напряжение питания - 11 ... 15V DC. Габариты - 100х36х26 мм. Температурный диапазон - (-40...+50) °С.</t>
  </si>
  <si>
    <r>
      <t xml:space="preserve">Активный передатчик TVI видеосигнала  до 800 метров с дополнительной помехозащитой                       </t>
    </r>
    <r>
      <rPr>
        <b/>
        <sz val="9"/>
        <rFont val="Arial"/>
        <family val="2"/>
        <charset val="204"/>
      </rPr>
      <t xml:space="preserve"> AVT-TX1314TVI</t>
    </r>
  </si>
  <si>
    <t>AVT-TX1314TVI - Активный одноканальный передатчик TVI видеосигнала до 800 метров для работы с  кабелем "витая пара". Полоса пропускания 20-70MHz. Дальность передачи TVI 1080p/720p - до 800 метров в паре с активными  приемниками, до 300 метров в паре с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 под BNC, выход на линию - под клеммы.  Напряжение питания - 11 ... 15V DC. Габариты - 85х42х50 мм. Температурный диапазон - (-40...+50) °С.</t>
  </si>
  <si>
    <r>
      <t xml:space="preserve">Активный передатчик TVI видеосигнала до 800 метров с грозозащитой и гальванической развязкой                                                                  </t>
    </r>
    <r>
      <rPr>
        <b/>
        <sz val="9"/>
        <rFont val="Arial"/>
        <family val="2"/>
        <charset val="204"/>
      </rPr>
      <t>AVT-TX1315TVI</t>
    </r>
  </si>
  <si>
    <t xml:space="preserve">AVT-TX1315TVI - Активный одноканальный передатчик TVI видеосигнала до 800 метров с грозозащитой и гальванической развязкой для работы с  кабелем "витая пара". Полоса пропускания 20Hz-70MHz. Дальность передачи TVI 1080p/720p - до 800 метров в паре с активными  приемниками, до 300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гальваноразвязка  для подавления помех от токовой "земляной" петли,  защита по линии от повреждения высоким напряжением (грозовых, электростатических разрядов, высоковольтных импульсных наводок и др.). Вход видео - под BNC, выход на линию - под клеммы.  Напряжение питания - 11 ... 15V DC. Габариты - 85х42х50 мм. Температурный диапазон - (-40...+50) °С. </t>
  </si>
  <si>
    <r>
      <t xml:space="preserve">Активный передатчик TVI видеосигнала  до 800 метров в гермокорпусе                                                  </t>
    </r>
    <r>
      <rPr>
        <b/>
        <sz val="9"/>
        <rFont val="Arial"/>
        <family val="2"/>
        <charset val="204"/>
      </rPr>
      <t>AVT-TX1312TVI</t>
    </r>
  </si>
  <si>
    <t xml:space="preserve">AVT-TX1312TVI - Активный передатчик TVI видеосигнала в гермокорпусе ( защита класса IP 65) для работы с кабелем "витая пара".  Дальность передачи TVI 1080p/720p - до 800 метров в паре с активными  приемниками, до 300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выход на линию - под клеммы.  Напряжение питания - 11 ... 15V DC. Габариты - 120 х 120 х 60 мм. Температурный диапазон - (-40...+50) °С. </t>
  </si>
  <si>
    <r>
      <t xml:space="preserve">Активный передатчик TVI видеосигнала  до 800 метров в гермокорпусе  220В с дополнительным выходом питания для видеокамеры                             </t>
    </r>
    <r>
      <rPr>
        <b/>
        <sz val="9"/>
        <rFont val="Arial"/>
        <family val="2"/>
        <charset val="204"/>
      </rPr>
      <t xml:space="preserve"> AVT-TX1313TVI</t>
    </r>
  </si>
  <si>
    <t xml:space="preserve"> AVT-TX1313TVI - Активный передатчик TVI видеосигнала  в гермокорпусе (защита класса IP 65) 220В для работы с кабелем "витая пара". Выходное напряжение для видеокамеры 12 VDC 600 mA.  Дальность передачи TVI 1080p/720p - до 800 метров в паре с активными  приемниками, до 300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выход на линию - под клеммы.  Напряжение питания - 220VAC. Габариты - 120 х 120 х 60 мм. Температурный диапазон - (-40...+50) °С.                                                                                                  </t>
  </si>
  <si>
    <t>Активные приемники TVI по витой паре</t>
  </si>
  <si>
    <t>Активные приемники TVI по витой паре до 350 метров</t>
  </si>
  <si>
    <r>
      <t xml:space="preserve">Активный приемник TVI видеосигнала до 350 метров                              </t>
    </r>
    <r>
      <rPr>
        <b/>
        <sz val="9"/>
        <rFont val="Arial"/>
        <family val="2"/>
        <charset val="204"/>
      </rPr>
      <t>AVT-RX1311TVI</t>
    </r>
  </si>
  <si>
    <t xml:space="preserve">AVT-RX1311TVI - Активный одноканальный приемник TVI видеосигнала до 350 метров для работы с кабелем "витая пара". Полоса пропускания 20Hz-70MHz. Дальность передачи TVI - до 400 метров в паре с активными  передатчиками, до 225 метров в паре с пассивными  передатчиками. Настройка расстояния.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и выход видео - под клеммы. Напряжение питания - 9 ... 15V DC. Габариты - 100х36х26 мм.Температурный диапазон - (-40...+50) °С. </t>
  </si>
  <si>
    <r>
      <t xml:space="preserve">Активный приемник TVI видеосигнала до 350 метров с дополнительной помехозащитой                           </t>
    </r>
    <r>
      <rPr>
        <b/>
        <sz val="9"/>
        <rFont val="Arial"/>
        <family val="2"/>
        <charset val="204"/>
      </rPr>
      <t>AVT-RX1301TVI</t>
    </r>
  </si>
  <si>
    <t xml:space="preserve">AVT-RX1301TVI - Активный одноканальный приемник TVI видеосигнала до 350 метров с дополнительной помехозащитой  для работы с кабелем "витая пара". Полоса пропускания 20Hz-70MHz. Дальность передачи TVI - до 350 метров в паре с активными  передатчиками, до 225 метров в паре с пассивными  передатчиками. Настройка расстояния.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 под клеммы, выход видео - под BNC.  Напряжение питания - 9 ... 15V DC. Габариты - 85х42х50 мм.Температурный диапазон - (-40...+50) °С. </t>
  </si>
  <si>
    <r>
      <t xml:space="preserve">16-ти канальный блок приема HD-TVI видеосигналов  до 350 метров для установки в 19" стойку (высота 1U) </t>
    </r>
    <r>
      <rPr>
        <b/>
        <sz val="9"/>
        <rFont val="Arial"/>
        <family val="2"/>
        <charset val="204"/>
      </rPr>
      <t>AVT-16RX1301TVI</t>
    </r>
  </si>
  <si>
    <t>AVT-16RX1301TVI - Активный 16-ти канальный блок приема HD-TVI видеосигналов до 350 метров для работы с  кабелем "витая пара". Установка в 19" стойку (высота 1U). Дальность передачи TVI - до 350 метров в паре с активными  передатчиками, до 225 метров в паре с пассивными  передатчиками. Дополнительная защита по каждому каналу. Модульная конструкция. Возможность "горячей замены". Вход линий - под клеммы, выход видео - 16 BNC.  Напряжение питания (140 ... 250) V АС.</t>
  </si>
  <si>
    <t>Активные приемники TVI по витой паре до 450 метров</t>
  </si>
  <si>
    <r>
      <t xml:space="preserve">Активный приемник TVI видеосигнала до 450 метров                                             </t>
    </r>
    <r>
      <rPr>
        <b/>
        <sz val="9"/>
        <rFont val="Arial"/>
        <family val="2"/>
        <charset val="204"/>
      </rPr>
      <t>AVT-RX1302TVI</t>
    </r>
  </si>
  <si>
    <t>AVT-RX1302TVI - Активный одноканальный приемник TVI видеосигнала до 450 метров для работы с  кабелем "витая пара". Полоса пропускания 20Hz-70MHz. Дальность передачи TVI - до 450 метров в паре с активными передатчиками, до 300 метров в паре с пассивными  передатчиками. Настройка расстояния.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и выход видео - под клеммы. Напряжение питания - 9 ... 15V DC. Габариты - 100х36х26 мм.Температурный диапазон - (-40...+50) °С.</t>
  </si>
  <si>
    <r>
      <t xml:space="preserve">Активный приемник TVI видеосигнала до 450 метров с дополнительной помехозащитой  </t>
    </r>
    <r>
      <rPr>
        <b/>
        <sz val="9"/>
        <rFont val="Arial"/>
        <family val="2"/>
        <charset val="204"/>
      </rPr>
      <t>AVT-RX1312TVI</t>
    </r>
  </si>
  <si>
    <t>AVT-RX1312TVI - Активный одноканальный приемник TVI видеосигнала до 450 метров с дополнительной помехозащитой  для работы с  кабелем "витая пара". Полоса пропускания 20Hz-70MHz. Дальность передачи TVI - до 450 метров в паре с активными передатчиками, до 300 метров в паре с пассивными  передатчиками. Настройка расстояния.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и выход видео - под клеммы. Напряжение питания - 9 ... 15V DC. Габариты - 85х42х50 мм.Температурный диапазон - (-40...+50) °С.</t>
  </si>
  <si>
    <r>
      <t xml:space="preserve">16-ти канальный блок приема HD-TVI видеосигналов  до 450 метров для установки в 19" стойку (высота 1U) </t>
    </r>
    <r>
      <rPr>
        <b/>
        <sz val="9"/>
        <rFont val="Arial"/>
        <family val="2"/>
        <charset val="204"/>
      </rPr>
      <t>AVT-16RX1302TVI</t>
    </r>
  </si>
  <si>
    <t>AVT-16RX1302TVI - Активный 16-ти канальный блок приема HD-TVI видеосигналов до 450 метров для работы с  кабелем "витая пара". Установка в 19" стойку (высота 1U). Дальность передачи TVI - до 450 метров в паре с активными  передатчиками, до 300 метров в паре с пассивными  передатчиками. Дополнительная защита по каждому каналу. Модульная конструкция. Возможность "горячей замены". Вход линий - под клеммы, выход видео - 16 BNC.  Напряжение питания (140 ... 250) V АС.</t>
  </si>
  <si>
    <t>Активные приемники TVI по витой паре до 600 метров</t>
  </si>
  <si>
    <r>
      <t xml:space="preserve">Активный приемник TVI видеосигнала до 600 метров с дополнительной помехозащитой  </t>
    </r>
    <r>
      <rPr>
        <b/>
        <sz val="9"/>
        <rFont val="Arial"/>
        <family val="2"/>
        <charset val="204"/>
      </rPr>
      <t>AVT-RX1303TVI</t>
    </r>
  </si>
  <si>
    <t xml:space="preserve">AVT-RX1303TVI - Активный одноканальный приемник TVI видеосигнала до 600 метров с дополнительной помехозащитой  для работы с  кабелем "витая пара". Полоса пропускания 20Hz-70MHz. Дальность передачи TVI - до 600 метров в паре с активными  передатчиками, до 350 метров в паре с пассивными  передатчиками. Настройка расстояния.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и выход видео - под клеммы. Напряжение питания - 9 ... 15V DC. Габариты - 100х36х26 мм.Температурный диапазон - (-40...+50) °С. </t>
  </si>
  <si>
    <r>
      <t xml:space="preserve">16-ти канальный блок приема HD-TVI видеосигналов  до 600 метров для установки в 19" стойку (высота 1U) </t>
    </r>
    <r>
      <rPr>
        <b/>
        <sz val="9"/>
        <rFont val="Arial"/>
        <family val="2"/>
        <charset val="204"/>
      </rPr>
      <t>AVT-16RX1303TVI</t>
    </r>
  </si>
  <si>
    <t>AVT-16RX1303TVI - Активный 16-ти канальный блок приема HD-TVI видеосигналов до 600 метров для работы с  кабелем "витая пара". Установка в 19" стойку (высота 1U). Дальность передачи TVI - до 600 метров в паре с активными  передатчиками, до 350 метров в паре с пассивными  передатчиками. Дополнительная защита по каждому каналу. Модульная конструкция. Возможность "горячей замены". Вход линий - под клеммы, выход видео - 16 BNC.  Напряжение питания (140 ... 250) V АС.</t>
  </si>
  <si>
    <t>Активные приемники TVI по витой паре до 800 метров</t>
  </si>
  <si>
    <r>
      <t xml:space="preserve">Активный приемник TVI видеосигнала до 800 метров с дополнительной помехозащитой  </t>
    </r>
    <r>
      <rPr>
        <b/>
        <sz val="9"/>
        <rFont val="Arial"/>
        <family val="2"/>
        <charset val="204"/>
      </rPr>
      <t>AVT-RX1304TVI</t>
    </r>
  </si>
  <si>
    <t>AVT-RX1304TVI - Активный одноканальный приемник TVI видеосигнала до 800 метров с дополнительной помехозащитой  для работы с  кабелем "витая пара". Полоса пропускания 20Hz-70MHz. Дальность передачи TVI - до 800 метров в паре с активными  передатчиками, до 400 метров в паре c пассивными  передатчиками. Настройка расстояния.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и выход видео - под клеммы. Напряжение питания - 9 ... 15V DC. Габариты - 100х36х26 мм.Температурный диапазон - (-40...+50) °С.</t>
  </si>
  <si>
    <r>
      <t>16-ти канальный блок приема HD-TVI видеосигналов  до 800 метров для установки в 19" стойку (высота 1U)</t>
    </r>
    <r>
      <rPr>
        <b/>
        <sz val="9"/>
        <rFont val="Arial"/>
        <family val="2"/>
        <charset val="204"/>
      </rPr>
      <t xml:space="preserve"> AVT-16RX1304TVI</t>
    </r>
  </si>
  <si>
    <t>AVT-16RX1304TVI - Активный 16-ти канальный блок приема HD-TVI видеосигналов до 800 метров для работы с  кабелем "витая пара". Установка в 19" стойку (высота 1U). Дальность передачи TVI - до 800 метров в паре с активными  передатчиками, до 400 метров в паре с пассивными  передатчиками. Дополнительная защита по каждому каналу. Модульная конструкция. Возможность "горячей замены". Вход линий - под клеммы, выход видео - 16 BNC.  Напряжение питания (140 ... 250) V АС.</t>
  </si>
  <si>
    <t>ОБОРУДОВАНИЕ ДЛЯ ПЕРЕДАЧИ AHD/CVI/TVI ВИДЕОСИГНАЛОВ ПО КОАКСИАЛЬНОМУ КАБЕЛЮ</t>
  </si>
  <si>
    <t>Видеоусилители TVI по коаксиальному кабелю</t>
  </si>
  <si>
    <r>
      <t xml:space="preserve">Видеоусилитель TVI видеосигнала по коаксиальному кабелю до 750 метров                                </t>
    </r>
    <r>
      <rPr>
        <b/>
        <sz val="9"/>
        <rFont val="Arial"/>
        <family val="2"/>
        <charset val="204"/>
      </rPr>
      <t>AVT-EXC1301TVI</t>
    </r>
  </si>
  <si>
    <t xml:space="preserve">AVT-EXC1301TVI - Одноканальный активный усилитель TVI видеосигнала 720p/1080p от 250 метров до 750 метров по коаксиальному кабелю. Полоса пропускания 20Hz-70MHz. Автоматическая настройка на длину линии.  Встроенная защита по питанию, защита по входу и выходу видео. Вход/выход - BNC. Напряжение питания - (9 ... 15)V DC.. Габариты - 85х42х50 мм. Температурный диапазон - (-40...+50) °С. Устанавливается со стороны DVR. </t>
  </si>
  <si>
    <r>
      <t xml:space="preserve">Видеоусилитель TVI видеосигнала по коаксиальному кабелю до 1000 метров                                </t>
    </r>
    <r>
      <rPr>
        <b/>
        <sz val="9"/>
        <rFont val="Arial"/>
        <family val="2"/>
        <charset val="204"/>
      </rPr>
      <t xml:space="preserve"> AVT-EXC1302TVI</t>
    </r>
  </si>
  <si>
    <t xml:space="preserve">AVT-EXC1302TVI - Одноканальный активный усилитель TVI видеосигнала 720p/1080p  от 500 метров до 1000 метров по коаксиальному кабелю. Полоса пропускания 20Hz-70MHz. Автоматическая настройка на длину линии.  Встроенная защита по питанию, защита по входу и выходу видео. Вход/выход - BNC. Напряжение питания - (9 ... 15)V DC.. Габариты - 85х42х50 мм. Температурный диапазон - (-40...+50) °С. Устанавливается со стороны DVR. </t>
  </si>
  <si>
    <t>Активные универсальные разветвители AHD/CVI/TVI по коаксиальному кабелю</t>
  </si>
  <si>
    <r>
      <t xml:space="preserve">Разветвитель AHD/CVI/TVI  видеосигнала 1вх/2вых                  </t>
    </r>
    <r>
      <rPr>
        <b/>
        <sz val="9"/>
        <rFont val="Arial"/>
        <family val="2"/>
        <charset val="204"/>
      </rPr>
      <t xml:space="preserve">    AVT-EXC1842HD</t>
    </r>
  </si>
  <si>
    <t>AVT-EXC1842HD - Активный универсальный разветвитель AHD/CVI/TVI 720p/1080p  видеосигнала, 1 вход/2 выхода.  Полоса пропускания 20Hz-100MHz. Вход/выходы видео - под BNC. Напряжение питания - (9 ... 15)V DC. Габариты - 85х42х50 мм. Температурный диапазон использования - (-40...+50) °С.</t>
  </si>
  <si>
    <r>
      <t xml:space="preserve">Разветвитель AHD/CVI/TVI  видеосигнала 1вх/4вых                   </t>
    </r>
    <r>
      <rPr>
        <b/>
        <sz val="9"/>
        <rFont val="Arial"/>
        <family val="2"/>
        <charset val="204"/>
      </rPr>
      <t xml:space="preserve">  AVT-EXC1844HD</t>
    </r>
  </si>
  <si>
    <t>AVT-EXC1844HD - Активный универсальный разветвитель AHD/CVI/TVI 720p/1080p  видеосигнала, 1 вход/4 выхода.  Полоса пропускания 20Hz-100MHz.  Напряжение питания - (9 ... 15)V DC. Без корпуса. Для установки в монтажную коробку. Вход/выходы видео - под BNC. Габариты - 90х80х20 мм. Температурный диапазон использования - (-40...+50) °С.</t>
  </si>
  <si>
    <t>Устройства грозозащиты  (с изолирующими трансформаторами) цепей передачи AHD/CVI/TVI видеосигналов по витой паре и коаксиальному кабелю</t>
  </si>
  <si>
    <t>Устройства грозозащиты цепей передачи AHD/CVI/TVI видеосигналов по витой паре</t>
  </si>
  <si>
    <r>
      <t xml:space="preserve">Устройство грозозащиты цепи передачи AHD/CVI/TVI видеосигналов по витой паре                      </t>
    </r>
    <r>
      <rPr>
        <b/>
        <sz val="9"/>
        <rFont val="Arial"/>
        <family val="2"/>
        <charset val="204"/>
      </rPr>
      <t>AVT-PTW1910HD</t>
    </r>
  </si>
  <si>
    <t xml:space="preserve">AVT-PTW1910HD - Устройство грозозащиты цепи передачи AHD/CVI/TVI видеосигнала любого разрешения по кабелю "витая пара". Защита по линии от повреждения высоким напряжением (грозовых, электростатических разрядов, высоковольтных импульсных наводок и др.). Не вносит искажений в передаваемый видеосигнал Встроенная трехступенчатая защита. Первая ступень - на защитных диодах от 4В с Рtot.= 300 мВт , время срабатывания не более 6 нс., вторая ступень - на TBU по току от 100 мА, время срабатывания – не более 1 мкс., третья ступень - на газонаполненных разрядниках с Imax = 10 КА, от 90 В, время срабатывания – 8/20 мкс. Вход и выход - под клеммы. Габариты - 85х42х50 мм. Температурный диапазон - (-40...+50) °С.. Адаптировано для 19” стойки с использованием монтажной планки AVT-10XX15 </t>
  </si>
  <si>
    <r>
      <t xml:space="preserve">16-ти канальный блок грозозащиты цепей передачи AHD/CVI/TVI видеосигналов по витой паре                            </t>
    </r>
    <r>
      <rPr>
        <b/>
        <sz val="9"/>
        <rFont val="Arial"/>
        <family val="2"/>
        <charset val="204"/>
      </rPr>
      <t>AVT-16PTW1910HD</t>
    </r>
  </si>
  <si>
    <t xml:space="preserve">AVT-16PTW1910HD - 16-ти канальный блок грозозащиты цепей передачи AHD/CVI/TVI видеосигналов любого разрешения по кабелю "витая пара". Защита по линиям от повреждения высоким напряжением (грозовых, электростатических разрядов, высоковольтных импульсных наводок и др.). Установка в  19" стойку (высота - 1U). Вход и выход - под клеммы. </t>
  </si>
  <si>
    <t>Устройства грозозащиты с изолирующим трансформатором цепей передачи AHD/CVI/TVI видеосигналов по витой паре</t>
  </si>
  <si>
    <r>
      <t xml:space="preserve">Устройство грозозащиты с изолирующим трансформатором цепи передачи AHD/CVI/TVI видеосигналов по витой паре                      </t>
    </r>
    <r>
      <rPr>
        <b/>
        <sz val="9"/>
        <rFont val="Arial"/>
        <family val="2"/>
        <charset val="204"/>
      </rPr>
      <t>AVT-PTW1920HD</t>
    </r>
  </si>
  <si>
    <t xml:space="preserve">AVT-PTW1920HD - Устройство грозозащиты с изолирующим трансформатором для цепи передачи AHD/CVI/TVI видеосигнала  любого разрешения по кабелю "витая пара". Полное подавление помех от токовой "земляной петли". Защита по линии от повреждения высоким напряжением (грозовых, электростатических разрядов, высоковольтных импульсных наводок и др.). Не вносит искажений в передаваемый видеосигнал. Вход и выход - под клеммы. Габариты - 85х42х50 мм. Температурный диапазон - (-40...+50) °С.. Адаптировано для 19” стойки с использованием монтажной планки AVT-10XX15 </t>
  </si>
  <si>
    <r>
      <t xml:space="preserve">16-ти канальный блок грозозащиты с изолирующими трансформаторами цепей передачи AHD/CVI/TVI видеосигналов по витой паре                            </t>
    </r>
    <r>
      <rPr>
        <b/>
        <sz val="9"/>
        <rFont val="Arial"/>
        <family val="2"/>
        <charset val="204"/>
      </rPr>
      <t>AVT-16PTW1920HD</t>
    </r>
  </si>
  <si>
    <t xml:space="preserve">AVT-16PTW1920HD - 16-ти канальный блок грозозащиты с изолирующими трансформаторами цепей передачи AHD/CVI/TVI видеосигналов любого разрешения по кабелю "витая пара". Полное подавление помех от токовой "земляной петли" по каждому каналу. Защита по линиям от повреждения высоким напряжением (грозовых, электростатических разрядов, высоковольтных импульсных наводок и др.). Установка в  19" стойку (высота - 1U). Вход и выход - под клеммы. </t>
  </si>
  <si>
    <t>Устройства грозозащиты цепей передачи AHD/CVI/TVI видеосигналов по коаксиальному кабелю</t>
  </si>
  <si>
    <r>
      <t xml:space="preserve">Устройство грозозащиты цепи передачи AHD/CVI/TVI видеосигналов по коаксиальному кабелю                                                             </t>
    </r>
    <r>
      <rPr>
        <b/>
        <sz val="9"/>
        <rFont val="Arial"/>
        <family val="2"/>
        <charset val="204"/>
      </rPr>
      <t>AVT-PCL1910HD</t>
    </r>
  </si>
  <si>
    <t xml:space="preserve">AVT-PCL1910HD - Устройство грозозащиты цепи передачи AHD/CVI/TVI видеосигнала любого разрешения по коаксиальному кабелю. Защита по линии от повреждения высоким напряжением (грозовых, электростатических разрядов, высоковольтных импульсных наводок и др.). Не вносит искажений в передаваемый видеосигнал. Встроенная трехступенчатая защита. Первая ступень - на защитных диодах от 4В с Рtot.= 300 мВт , время срабатывания не более 6 нс., вторая ступень - на TBU по току от 100 мА, время срабатывания – не более 1 мкс., третья ступень - на газонаполненных разрядниках с Imax = 10 КА, от 90 В, время срабатывания – 8/20 мкс. Вход и выход - под BNC разъемы. Габариты - 85х42х50 мм. Температурный диапазон - (-40...+50) °С.. Адаптировано для 19” стойки с использованием монтажной планки AVT-10XX15 </t>
  </si>
  <si>
    <t>Устройства грозозащиты с изолирующим трансформатором цепей передачи AHD/CVI/TVI видеосигналов по коаксиальному кабелю</t>
  </si>
  <si>
    <r>
      <t xml:space="preserve">Устройство грозозащиты с изолируюшим трансформатором цепи передачи AHD/CVI/TVI видеосигналов по коаксиальному кабелю                                                              </t>
    </r>
    <r>
      <rPr>
        <b/>
        <sz val="9"/>
        <rFont val="Arial"/>
        <family val="2"/>
        <charset val="204"/>
      </rPr>
      <t>AVT-PCL1920HD</t>
    </r>
  </si>
  <si>
    <t xml:space="preserve">AVT-PCL1920HD - Устройство грозозащиты с изолирующим трансформатором для цепи передачи AHD/CVI/TVI видеосигнала  любого разрешения по коаксиальному кабелю. Полное подавление помех от токовой "земляной петли". Защита по линии от повреждения высоким напряжением (грозовых, электростатических разрядов, высоковольтных импульсных наводок и др.). Не вносит искажений в передаваемый видеосигнал. Вход и выход - под BNC разъемы. . Габариты - 85х42х50 мм. Температурный диапазон - (-40...+50) °С.. Адаптировано для 19” стойки с использованием монтажной планки AVT-10XX15 </t>
  </si>
  <si>
    <r>
      <t xml:space="preserve">Пассивный приемопередатчик видеосигналов высокого разрешения AHD/CVI/TVI  в mini BNC-разъеме                                                  </t>
    </r>
    <r>
      <rPr>
        <b/>
        <sz val="9"/>
        <rFont val="Arial"/>
        <family val="2"/>
        <charset val="204"/>
      </rPr>
      <t xml:space="preserve"> AVT-TRX101HD</t>
    </r>
  </si>
  <si>
    <r>
      <t xml:space="preserve">Пассивный приемопередатчик видеосигналов высокого разрешения AHD/CVI/TVI с грозозащитой                                                   </t>
    </r>
    <r>
      <rPr>
        <b/>
        <sz val="9"/>
        <rFont val="Arial"/>
        <family val="2"/>
        <charset val="204"/>
      </rPr>
      <t xml:space="preserve"> AVT-TRX103HD</t>
    </r>
  </si>
  <si>
    <r>
      <t xml:space="preserve">Пассивный приемопередатчик видеосигналов высокого разрешения AHD/CVI/TVI с грозозащитой                                            </t>
    </r>
    <r>
      <rPr>
        <b/>
        <sz val="9"/>
        <rFont val="Arial"/>
        <family val="2"/>
        <charset val="204"/>
      </rPr>
      <t xml:space="preserve"> AVT-TRX104HD</t>
    </r>
  </si>
  <si>
    <r>
      <t xml:space="preserve">Пассивный универсальный приемопередатчик видеосигналов высокого разрешения AHD/CVI/TVI с грозозащитой и гальванической развязкой                                                            </t>
    </r>
    <r>
      <rPr>
        <b/>
        <sz val="9"/>
        <rFont val="Arial"/>
        <family val="2"/>
        <charset val="204"/>
      </rPr>
      <t xml:space="preserve"> AVT-TRX105HD</t>
    </r>
  </si>
  <si>
    <r>
      <t xml:space="preserve">Пассивный 16-ти канальный универсальный блок приема видеосигналов высокого разрешения AHD/CVI/TVI                              </t>
    </r>
    <r>
      <rPr>
        <b/>
        <sz val="9"/>
        <rFont val="Arial"/>
        <family val="2"/>
        <charset val="204"/>
      </rPr>
      <t>AVT-16TRX101HD</t>
    </r>
  </si>
  <si>
    <r>
      <t xml:space="preserve">Активный универсальный передатчик видеосигналов высокого разрешения AHD/CVI/TVI в BNC-разъеме                                      </t>
    </r>
    <r>
      <rPr>
        <b/>
        <sz val="9"/>
        <rFont val="Arial"/>
        <family val="2"/>
        <charset val="204"/>
      </rPr>
      <t>AVT-TX1011HD</t>
    </r>
  </si>
  <si>
    <r>
      <t xml:space="preserve">Активный универсальный передатчик видеосигналов высокого разрешения AHD/CVI/TVI с дополнительной помехозащитой  </t>
    </r>
    <r>
      <rPr>
        <b/>
        <sz val="9"/>
        <rFont val="Arial"/>
        <family val="2"/>
        <charset val="204"/>
      </rPr>
      <t>AVT-TX1012HD</t>
    </r>
  </si>
  <si>
    <r>
      <t xml:space="preserve">Активный универсальный передатчик видеосигналов высокого разрешения AHD/CVI/TVI в гермокорпусе                                              </t>
    </r>
    <r>
      <rPr>
        <b/>
        <sz val="9"/>
        <rFont val="Arial"/>
        <family val="2"/>
        <charset val="204"/>
      </rPr>
      <t>AVT-TX1013HD</t>
    </r>
  </si>
  <si>
    <t>Активные передатчики AHD 1080p со встроенной коррецией усиления видеосигнала</t>
  </si>
  <si>
    <t>Активные передатчики 1080p со встроенной коррецией усиления видеосигнала до 1000 метров</t>
  </si>
  <si>
    <r>
      <t xml:space="preserve">Активный передатчик AHD 1080p  видеосигнала до 1000 метров с                              </t>
    </r>
    <r>
      <rPr>
        <b/>
        <sz val="9"/>
        <rFont val="Arial"/>
        <family val="2"/>
        <charset val="204"/>
      </rPr>
      <t>AVT-TX1103AHD</t>
    </r>
  </si>
  <si>
    <t xml:space="preserve">AVT-TX1103AHD - Активный одноканальный передатчик AHD 1080p видеосигнала  до 1000 метров для работы с  кабелем "витая пара". Полоса пропускания 20Hz-40MHz. Дальность передачи AHD 1080p - до 1000 метров  в паре с активными  приемниками, до 450 метров в паре с пассивными  приемниками. Встроенный корректор усиления.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и выход на линию - под клеммы.  Напряжение питания - 11 ... 15V DC. Габариты - 100х36х26 мм. Температурный диапазон - (-40...+50) °С. </t>
  </si>
  <si>
    <r>
      <t xml:space="preserve">Активный передатчик AHD 1080p видеосигнала до 1000 метров с дополнительной помехозащитой                           </t>
    </r>
    <r>
      <rPr>
        <b/>
        <sz val="9"/>
        <rFont val="Arial"/>
        <family val="2"/>
        <charset val="204"/>
      </rPr>
      <t>AVT-TX1104AHD</t>
    </r>
  </si>
  <si>
    <r>
      <rPr>
        <sz val="9"/>
        <rFont val="Arial"/>
        <family val="2"/>
        <charset val="204"/>
      </rPr>
      <t xml:space="preserve"> AVT-TX1104AHD - Активный одноканальный передатчик AHD 1080p видеосигнала до 1000 метров для работы с  кабелем "витая пара". Полоса пропускания 20Hz-40MHz. Дальность передачи AHD 1080p - до 1000 метров в паре с активными  приемниками, до 450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 под BNC, выход на линию - под клеммы.  Напряжение питания - 11 ... 15V DC. Габариты - 85х42х50 мм. Температурный диапазон - (-40...+50) °С.         </t>
    </r>
    <r>
      <rPr>
        <sz val="9"/>
        <color rgb="FFFF0000"/>
        <rFont val="Arial"/>
        <family val="2"/>
        <charset val="204"/>
      </rPr>
      <t xml:space="preserve"> </t>
    </r>
  </si>
  <si>
    <r>
      <t xml:space="preserve">Активный передатчик AHD 1080p видеосигнала до 1000 метров с грозозащитой и гальванической развязкой </t>
    </r>
    <r>
      <rPr>
        <b/>
        <sz val="9"/>
        <rFont val="Arial"/>
        <family val="2"/>
        <charset val="204"/>
      </rPr>
      <t>AVT-TX1105AHD</t>
    </r>
  </si>
  <si>
    <r>
      <rPr>
        <sz val="9"/>
        <rFont val="Arial"/>
        <family val="2"/>
        <charset val="204"/>
      </rPr>
      <t xml:space="preserve"> AVT-TX1105AHD - Активный одноканальный передатчик AHD 1080p видеосигнала до 1000 метров с грозозащитой и гальванической развязкой для работы с  кабелем "витая пара". Полоса пропускания 20Hz-40MHz. Дальность передачи AHD 1080p - до 1000 метров в паре с активными  приемниками, до 450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гальваноразвязка  для подавления помех от токовой "земляной" петли,  защита по линии от повреждения высоким напряжением (грозовых, электростатических разрядов, высоковольтных импульсных наводок и др.).  Вход видео - под BNC, выход на линию - под клеммы.  Напряжение питания - 11 ... 15V DC. Габариты - 85х42х50 мм. Температурный диапазон - (-40...+50) °С.         </t>
    </r>
    <r>
      <rPr>
        <sz val="9"/>
        <color rgb="FFFF0000"/>
        <rFont val="Arial"/>
        <family val="2"/>
        <charset val="204"/>
      </rPr>
      <t xml:space="preserve"> </t>
    </r>
  </si>
  <si>
    <r>
      <t xml:space="preserve">Активный передатчик AHD 1080p видеосигнала до 1000 метров  в гермокорпусе </t>
    </r>
    <r>
      <rPr>
        <b/>
        <sz val="9"/>
        <rFont val="Arial"/>
        <family val="2"/>
        <charset val="204"/>
      </rPr>
      <t>AVT-TX1106AHD</t>
    </r>
  </si>
  <si>
    <t xml:space="preserve">AVT-TX1106AHD - Активный передатчик AHD 1080p видеосигнала до 1000 метров в гермокорпусе ( защита класса IP 65) для работы с кабелем "витая пара". Дальность передачи AHD 1080p - до 1000 метров в паре с активными  приемниками, до 450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перенапряжений.Вход видео, выход на линию - под клеммы.  Напряжение питания - 11 ... 15V DC. Габариты - 120 х 120 х 60 мм. Температурный диапазон - (-40...+50) °С.  </t>
  </si>
  <si>
    <r>
      <t xml:space="preserve">Активный передатчик AHD 1080p видеосигнала до 1000 метров  в гермокорпусе  220В с дополнительным выходом питания для видеокамеры                                        </t>
    </r>
    <r>
      <rPr>
        <b/>
        <sz val="9"/>
        <rFont val="Arial"/>
        <family val="2"/>
        <charset val="204"/>
      </rPr>
      <t>AVT-TX1107AHD</t>
    </r>
  </si>
  <si>
    <t xml:space="preserve">AVT-TX1107AHD - Активный передатчик AHD 1080p  видеосигнала  до 1000 метров в гермокорпусе (защита класса IP 65) 220В для работы с кабелем "витая пара". Выходное напряжение для видеокамеры 12 VDC 600 mA.  Дальность передачи AHD 1080p - до 1000 метров в паре с активными  приемниками, до 450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выход на линию - под клеммы.  Напряжение питания - 220VAC. Габариты - 120 х 120 х 60 мм. Температурный диапазон - (-40...+50) °С.                      </t>
  </si>
  <si>
    <t>Активные передатчики 1080p со встроенной коррецией усиления видеосигнала до 1200 метров</t>
  </si>
  <si>
    <r>
      <t xml:space="preserve">Активный передатчик AHD 1080p видеосигнала до 1200 метров </t>
    </r>
    <r>
      <rPr>
        <b/>
        <sz val="9"/>
        <rFont val="Arial"/>
        <family val="2"/>
        <charset val="204"/>
      </rPr>
      <t xml:space="preserve">                                AVT-TX1111AHD</t>
    </r>
  </si>
  <si>
    <r>
      <rPr>
        <sz val="9"/>
        <rFont val="Arial"/>
        <family val="2"/>
        <charset val="204"/>
      </rPr>
      <t xml:space="preserve">AVT-TX1111AHD - Активный одноканальный передатчик AHD 1080p  видеосигнала до 1200 метров для работы с  кабелем "витая пара". Полоса пропускания 20-40MHz. Дальность передачи AHD 1080p - до 1200 метров в паре с активными  приемниками, до 500 метров в паре с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и выход на линию - под клеммы. Напряжение питания - 11 ... 15V DC. Габариты - 100х36х26 мм. Температурный диапазон - (-40...+50) °С.     </t>
    </r>
    <r>
      <rPr>
        <sz val="9"/>
        <color rgb="FFFF0000"/>
        <rFont val="Arial"/>
        <family val="2"/>
        <charset val="204"/>
      </rPr>
      <t xml:space="preserve"> </t>
    </r>
  </si>
  <si>
    <r>
      <t xml:space="preserve">Активный передатчик AHD 1080p видеосигнала до 1200 метров с дополнительной помехозащитой                    </t>
    </r>
    <r>
      <rPr>
        <b/>
        <sz val="9"/>
        <rFont val="Arial"/>
        <family val="2"/>
        <charset val="204"/>
      </rPr>
      <t xml:space="preserve"> AVT-TX1114AHD</t>
    </r>
  </si>
  <si>
    <t>AVT-TX1114AHD - Активный одноканальный передатчик AHD 1080p  видеосигнала до 1200 метров для работы с  кабелем "витая пара". Полоса пропускания 20-40MHz. Дальность передачи AHD 1080p - до 1200 метров в паре с активными  приемниками, до 500 метров в паре с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 под BNC, выход на линию - под клеммы.  Напряжение питания - 11 ... 15V DC. Габариты - 85х42х50 мм. Температурный диапазон - (-40...+50) °С.</t>
  </si>
  <si>
    <r>
      <t xml:space="preserve">Активный передатчик AHD 1080p видеосигнала до 1200 метров с грозозащитой и гальванической развязкой                                              </t>
    </r>
    <r>
      <rPr>
        <b/>
        <sz val="9"/>
        <rFont val="Arial"/>
        <family val="2"/>
        <charset val="204"/>
      </rPr>
      <t>AVT-TX1115AHD</t>
    </r>
  </si>
  <si>
    <r>
      <rPr>
        <sz val="9"/>
        <rFont val="Arial"/>
        <family val="2"/>
        <charset val="204"/>
      </rPr>
      <t xml:space="preserve"> AVT-TX1115AHD - Активный одноканальный передатчик AHD 1080p видеосигнала до 1200 метров с грозозащитой и гальванической развязкой для работы с  кабелем "витая пара". Полоса пропускания 20Hz-40MHz. Дальность передачи AHD 1080p - до 1000 метров в паре с активными  приемниками, до 450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гальваноразвязка  для подавления помех от токовой "земляной" петли,  защита по линии от повреждения высоким напряжением (грозовых, электростатических разрядов, высоковольтных импульсных наводок и др.).  Вход видео - под BNC, выход на линию - под клеммы.  Напряжение питания - 11 ... 15V DC. Габариты - 85х42х50 мм. Температурный диапазон - (-40...+50) °С.         </t>
    </r>
    <r>
      <rPr>
        <sz val="9"/>
        <color rgb="FFFF0000"/>
        <rFont val="Arial"/>
        <family val="2"/>
        <charset val="204"/>
      </rPr>
      <t xml:space="preserve"> </t>
    </r>
  </si>
  <si>
    <r>
      <t xml:space="preserve">Активный передатчик AHD 1080p видеосигнала до 1200 метров в гермокорпусе                                                               </t>
    </r>
    <r>
      <rPr>
        <b/>
        <sz val="9"/>
        <rFont val="Arial"/>
        <family val="2"/>
        <charset val="204"/>
      </rPr>
      <t>AVT-TX1112AHD</t>
    </r>
  </si>
  <si>
    <t xml:space="preserve">AVT-TX1112AHD - Активный передатчик AHD 1080p видеосигнала до 1200 метров в гермокорпусе ( защита класса IP 65) для работы с кабелем "витая пара". Дальность передачи AHD 1080p - до 1200 метров в паре с активными  приемниками, до 500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перенапряжений.Вход видео, выход на линию - под клеммы.  Напряжение питания - 11 ... 15V DC. Габариты - 120 х 120 х 60 мм. Температурный диапазон - (-40...+50) °С.  </t>
  </si>
  <si>
    <r>
      <t xml:space="preserve">Активный передатчик AHD 1080p видеосигнала до 1200 метров в гермокорпусе  220В с дополнительным выходом питания для видеокамеры                                              </t>
    </r>
    <r>
      <rPr>
        <b/>
        <sz val="9"/>
        <rFont val="Arial"/>
        <family val="2"/>
        <charset val="204"/>
      </rPr>
      <t>AVT-TX1113AHD</t>
    </r>
  </si>
  <si>
    <t xml:space="preserve">AVT-TX1113AHD - Активный передатчик AHD 1080p  видеосигнала до 1200 метров в гермокорпусе (защита класса IP 65) 220В для работы с кабелем "витая пара". Выходное напряжение для видеокамеры 12 VDC 600 mA.  Дальность передачи AHD 1080p - до 1200 метров в паре с активными  приемниками, до 500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выход на линию - под клеммы.  Напряжение питания - 220VAC. Габариты - 120 х 120 х 60 мм. Температурный диапазон - (-40...+50) °С.                      </t>
  </si>
  <si>
    <t>Активные передатчики AHD 720p со встроенной коррецией усиления видеосигнала</t>
  </si>
  <si>
    <t>Активные передатчики 720p со встроенной коррецией усиления видеосигнала до 1400 метров</t>
  </si>
  <si>
    <r>
      <t xml:space="preserve">Активный передатчик AHD 720p  видеосигнала до 1400 метров                          </t>
    </r>
    <r>
      <rPr>
        <b/>
        <sz val="9"/>
        <rFont val="Arial"/>
        <family val="2"/>
        <charset val="204"/>
      </rPr>
      <t>AVT-TX1153AHD</t>
    </r>
  </si>
  <si>
    <t xml:space="preserve">AVT-TX1153AHD - Активный одноканальный передатчик AHD 720p видеосигнала  до 1400 метров для работы с  кабелем "витая пара". Полоса пропускания 20Hz-20MHz. Дальность передачи AHD 720p - до 1400 метров  в паре с активными  приемниками, до 500 метров в паре с пассивными  приемниками. Встроенный корректор усиления.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и выход на линию - под клеммы.  Напряжение питания - 11 ... 15V DC. Габариты - 100х36х26 мм. Температурный диапазон - (-40...+50) °С.  </t>
  </si>
  <si>
    <r>
      <t xml:space="preserve">Активный передатчик AHD 720p видеосигнала до 1400 метров с дополнительной помехозащитой                      </t>
    </r>
    <r>
      <rPr>
        <b/>
        <sz val="9"/>
        <rFont val="Arial"/>
        <family val="2"/>
        <charset val="204"/>
      </rPr>
      <t>AVT-TX1154AHD</t>
    </r>
  </si>
  <si>
    <t xml:space="preserve">AVT-TX1154AHD - Активный одноканальный передатчик AHD 7200p видеосигнала до 1400 метров для работы с  кабелем "витая пара". Полоса пропускания 20Hz-20MHz. Дальность передачи AHD 720p - до 1400 метров в паре с активными  приемниками, до 500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 под BNC, выход на линию - под клеммы.  Напряжение питания - 11 ... 15V DC. Габариты - 85х42х50 мм. Температурный диапазон - (-40...+50) °С. </t>
  </si>
  <si>
    <r>
      <t xml:space="preserve">Активный передатчик AHD 720p видеосигнала до 1400 метров с грозозащитой и гальванической развязкой </t>
    </r>
    <r>
      <rPr>
        <b/>
        <sz val="9"/>
        <rFont val="Arial"/>
        <family val="2"/>
        <charset val="204"/>
      </rPr>
      <t>AVT-TX1155AHD</t>
    </r>
  </si>
  <si>
    <r>
      <rPr>
        <sz val="9"/>
        <rFont val="Arial"/>
        <family val="2"/>
        <charset val="204"/>
      </rPr>
      <t xml:space="preserve"> AVT-TX1155AHD - Активный одноканальный передатчик AHD 720p видеосигнала до 1400 метров с грозозащитой и гальванической развязкой для работы с  кабелем "витая пара". Полоса пропускания 20Hz-20MHz. Дальность передачи AHD 720p - до 1000 метров в паре с активными  приемниками, до 500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гальваноразвязка  для подавления помех от токовой "земляной" петли,  защита по линии от повреждения высоким напряжением (грозовых, электростатических разрядов, высоковольтных импульсных наводок и др.).  Вход видео - под BNC, выход на линию - под клеммы.  Напряжение питания - 11 ... 15V DC. Габариты - 85х42х50 мм. Температурный диапазон - (-40...+50) °С.         </t>
    </r>
    <r>
      <rPr>
        <sz val="9"/>
        <color rgb="FFFF0000"/>
        <rFont val="Arial"/>
        <family val="2"/>
        <charset val="204"/>
      </rPr>
      <t xml:space="preserve"> </t>
    </r>
  </si>
  <si>
    <r>
      <t xml:space="preserve">Активный передатчик AHD 720p видеосигнала до 1400 метров в гермокорпусе  </t>
    </r>
    <r>
      <rPr>
        <b/>
        <sz val="9"/>
        <rFont val="Arial"/>
        <family val="2"/>
        <charset val="204"/>
      </rPr>
      <t>AVT-TX1156AHD</t>
    </r>
  </si>
  <si>
    <t xml:space="preserve">AVT-TX1156AHD - Активный передатчик AHD 720p видеосигнала до 1400 метров в гермокорпусе ( защита класса IP 65) для работы с кабелем "витая пара". Дальность передачи AHD 720p - до 1400 метров в паре с активными  приемниками, до 550 метров в паре cпассивными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выход на линию - под клеммы.  Напряжение питания - 11 ... 15V DC. Габариты - 120 х 120 х 60 мм. Температурный диапазон - (-40...+50) °С. </t>
  </si>
  <si>
    <r>
      <t xml:space="preserve">Активный передатчик AHD 720p видеосигнала до 1400 метров в гермокорпусе  220В с дополнительным выходом питания для видеокамеры </t>
    </r>
    <r>
      <rPr>
        <b/>
        <sz val="9"/>
        <rFont val="Arial"/>
        <family val="2"/>
        <charset val="204"/>
      </rPr>
      <t>AVT-TX1157AHD</t>
    </r>
  </si>
  <si>
    <t xml:space="preserve"> AVT-TX1157AHD  - Активный передатчик AHD 720p видеосигнала до 1400 метров в гермокорпусе (защита класса IP 65) 220В для работы с кабелем "витая пара".    Выходное напряжение для видеокамеры 12 VDC 600 mA.  Дальность передачи AHD 720p - до 1400 метров в паре с активными  приемниками, до 550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выход на линию - под клеммы.  Напряжение питания - 220VAC. Габариты - 120 х 120 х 60 мм. Температурный диапазон - (-40...+50) °С.                                                                                                  </t>
  </si>
  <si>
    <t>Активные передатчики 720p со встроенной коррецией усиления видеосигнала до 2000 метров</t>
  </si>
  <si>
    <r>
      <t xml:space="preserve">Активный передатчик AHD 720p видеосигнала  до 2000 метров                  </t>
    </r>
    <r>
      <rPr>
        <b/>
        <sz val="9"/>
        <rFont val="Arial"/>
        <family val="2"/>
        <charset val="204"/>
      </rPr>
      <t>AVT-TX1161AHD</t>
    </r>
  </si>
  <si>
    <t xml:space="preserve"> AVT-TX1161AHD - Активный одноканальный передатчик AHD 720p  видеосигнала до 2000 метров для работы с  кабелем "витая пара". Полоса пропускания 20-20MHz. Дальность передачи AHD 720p - до 2000 метров в паре с активными  приемниками, до 800 метров в паре с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и выход на линию - под клеммы. Напряжение питания - 9 ... 15V DC. Габариты - 100х36х26 мм. Температурный диапазон - (-40...+50) °С.</t>
  </si>
  <si>
    <r>
      <t xml:space="preserve">Активный передатчик AHD 720p видеосигнала  до 2000 метров с дополнительной помехозащитой                    </t>
    </r>
    <r>
      <rPr>
        <b/>
        <sz val="9"/>
        <rFont val="Arial"/>
        <family val="2"/>
        <charset val="204"/>
      </rPr>
      <t>AVT-TX1164AHD</t>
    </r>
  </si>
  <si>
    <t xml:space="preserve"> AVT-TX1164AHD - Активный одноканальный передатчик AHD 720p  видеосигнала до 2000 метров для работы с  кабелем "витая пара". Полоса пропускания 20-20MHz. Дальность передачи AHD 720p - до 2000 метров в паре с активными  приемниками, до 800 метров в паре с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 под BNC, выход на линию - под клеммы.  Напряжение питания - 9 ... 15V DC. Габариты - 85х42х50 мм. Температурный диапазон - (-40...+50) °С.</t>
  </si>
  <si>
    <r>
      <t xml:space="preserve">Активный передатчик AHD 720p видеосигнала до 2000 метров с грозозащитой и гальванической развязкой                                                       </t>
    </r>
    <r>
      <rPr>
        <b/>
        <sz val="9"/>
        <rFont val="Arial"/>
        <family val="2"/>
        <charset val="204"/>
      </rPr>
      <t>AVT-TX1165AHD</t>
    </r>
  </si>
  <si>
    <r>
      <rPr>
        <sz val="9"/>
        <rFont val="Arial"/>
        <family val="2"/>
        <charset val="204"/>
      </rPr>
      <t xml:space="preserve"> AVT-TX1165AHD - Активный одноканальный передатчик AHD 720p видеосигнала до 2000 метров с грозозащитой и гальванической развязкой для работы с  кабелем "витая пара". Полоса пропускания 20Hz-20MHz. Дальность передачи AHD 720p - до 2000 метров в паре с активными  приемниками, до 800 метров в паре c пассивными приемниками. Встроенный корректор усиления. Повышенная помехозащищенность. Автоматическая настройка симметрии линии. Встроенная гальваноразвязка  для подавления помех от токовой "земляной" петли,  защита по линии от повреждения высоким напряжением (грозовых, электростатических разрядов, высоковольтных импульсных наводок и др.).  Вход видео - под BNC, выход на линию - под клеммы.  Напряжение питания - 9 ... 15V DC. Габариты - 85х42х50 мм. Температурный диапазон - (-40...+50) °С.         </t>
    </r>
    <r>
      <rPr>
        <sz val="9"/>
        <color rgb="FFFF0000"/>
        <rFont val="Arial"/>
        <family val="2"/>
        <charset val="204"/>
      </rPr>
      <t xml:space="preserve"> </t>
    </r>
  </si>
  <si>
    <r>
      <t xml:space="preserve">Активный передатчик AHD 720p видеосигнала до 2000 метров в гермокорпусе                                          </t>
    </r>
    <r>
      <rPr>
        <b/>
        <sz val="9"/>
        <rFont val="Arial"/>
        <family val="2"/>
        <charset val="204"/>
      </rPr>
      <t>AVT-TX1162AHD</t>
    </r>
  </si>
  <si>
    <t xml:space="preserve">AVT-TX1162AHD - Активный передатчик AHD 720p видеосигнала до 2000 метров в гермокорпусе ( защита класса IP 65) для работы с кабелем "витая пара". Дальность передачи AHD 720p - до 2000 метров в паре с активными  приемниками, до 800 метров в паре с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выход на линию - под клеммы.  Напряжение питания - 9 ... 15V DC. Габариты - 120 х 120 х 60 мм. Температурный диапазон - (-40...+50) °С. </t>
  </si>
  <si>
    <r>
      <t xml:space="preserve">Активный передатчик AHD 720p видеосигнала до 2000 метров в гермокорпусе  220В с дополнительным выходом питания для видеокамеры                                       </t>
    </r>
    <r>
      <rPr>
        <b/>
        <sz val="9"/>
        <rFont val="Arial"/>
        <family val="2"/>
        <charset val="204"/>
      </rPr>
      <t>AVT-TX1163AHD</t>
    </r>
  </si>
  <si>
    <t xml:space="preserve"> AVT-TX1163AHD  - Активный передатчик AHD 720p видеосигнала  до 2000 метров в гермокорпусе (защита класса IP 65) 220В для работы с кабелем "витая пара". Выходное напряжение для видеокамеры 12 VDC 600 mA.  Дальность передачи AHD 720p - до 2000 метров в паре с активными  приемниками, до 800 метров в паре с  пассивными  приемниками. Встроенный корректор усиления.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видео, выход на линию - под клеммы.  Напряжение питания - 220VAC. Габариты - 120 х 120 х 60 мм. Температурный диапазон - (-40...+50) °С.                                                                                                  </t>
  </si>
  <si>
    <t>Активные приемники AHD 1080p по витой паре</t>
  </si>
  <si>
    <t>Активные приемники AHD 1080p по витой паре до 600 метров</t>
  </si>
  <si>
    <r>
      <t xml:space="preserve">Активный приемник AHD 1080p видеосигнала до 600 метров </t>
    </r>
    <r>
      <rPr>
        <b/>
        <sz val="9"/>
        <rFont val="Arial"/>
        <family val="2"/>
        <charset val="204"/>
      </rPr>
      <t>AVT-RX1111AHD</t>
    </r>
  </si>
  <si>
    <t xml:space="preserve"> AVT-RX1111AHD - Активный одноканальный приемник AHD 1080p видеосигнала до 600 метров для работы с кабелем "витая пара". Полоса пропускания 20Hz-40MHz. Дальность передачи AHD 1080p - до 600 метров в паре с активными  передатчиками, до 350 метров в паре c пассивными  передатчиками. Настройка расстояния.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и выход видео - под клеммы. Напряжение питания - 9 ... 15V DC. Габариты - 100х36х26 мм.Температурный диапазон - (-40...+50) °С.</t>
  </si>
  <si>
    <r>
      <t xml:space="preserve">Активный приемник AHD 1080p видеосигнала до 600 метров с дополнительной помехозащитой                             </t>
    </r>
    <r>
      <rPr>
        <b/>
        <sz val="9"/>
        <rFont val="Arial"/>
        <family val="2"/>
        <charset val="204"/>
      </rPr>
      <t>AVT-RX1101AHD</t>
    </r>
  </si>
  <si>
    <t xml:space="preserve">AVT-RX1101AHD - Активный одноканальный приемник AHD 1080p видеосигнала до 600 метров с дополнительной помехозащитой  для работы с кабелем "витая пара". Полоса пропускания 20Hz-40MHz. Дальность передачи AHD 1080p - до 600 метров в паре с активными  передатчиками, до 300 метров в паре c пассивными  передатчиками. Настройка расстояния.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 под клеммы, выход видео - под BNC.  Напряжение питания - 9 ... 15V DC. Габариты - 85х42х50 мм.Температурный диапазон - (-40...+50) °С. </t>
  </si>
  <si>
    <r>
      <t xml:space="preserve">16-ти канальный блок приема AHD 1080p видеосигналов до 600 метров для установки в 19" стойку (высота 1U) </t>
    </r>
    <r>
      <rPr>
        <b/>
        <sz val="9"/>
        <rFont val="Arial"/>
        <family val="2"/>
        <charset val="204"/>
      </rPr>
      <t xml:space="preserve"> AVT-16RX1101AHD</t>
    </r>
  </si>
  <si>
    <t>AVT-16RX1101AHD - Активный 16-ти канальный блок приема AHD 1080p видеосигналов  до 600 метров для работы с  кабелем "витая пара". Установка в 19" стойку (высота 1U). Дальность передачи AHD 1080p - до 600 метров в паре с активными  передатчиками, до 300 метров в паре с пассивными  передатчиками. Дополнительная защита по каждому каналу. Модульная конструкция. Возможность "горячей замены". Вход линий - под клеммы, выход видео - 16 BNC.  Напряжение питания (140 ... 250) V АС.</t>
  </si>
  <si>
    <t>Активные приемники AHD 1080p по витой паре до 750 метров</t>
  </si>
  <si>
    <r>
      <t xml:space="preserve">Активный приемник AHD 1080p видеосигнала до 750 метров                                        </t>
    </r>
    <r>
      <rPr>
        <b/>
        <sz val="9"/>
        <rFont val="Arial"/>
        <family val="2"/>
        <charset val="204"/>
      </rPr>
      <t>AVT-RX1102AHD</t>
    </r>
  </si>
  <si>
    <t>AVT-RX1102AHD - Активный одноканальный приемник AHD 1080p видеосигнала до 750 метров для работы с  кабелем "витая пара". Полоса пропускания 20Hz-40MHz. Дальность передачи AHD 1080p - до 750 метров в паре с активными  передатчиками, до 450 метров в паре c пассивными  передатчиками. Настройка расстояния.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и выход видео - под клеммы. Напряжение питания - 9 ... 15V DC. Габариты - 100х36х26 мм.Температурный диапазон - (-40...+50) °С.</t>
  </si>
  <si>
    <r>
      <t xml:space="preserve">Активный приемник AHD 1080p видеосигнала до 750 метров с дополнительной помехозащитой  </t>
    </r>
    <r>
      <rPr>
        <b/>
        <sz val="9"/>
        <rFont val="Arial"/>
        <family val="2"/>
        <charset val="204"/>
      </rPr>
      <t>AVT-RX1105AHD</t>
    </r>
  </si>
  <si>
    <t>AVT-RX1105AHD - Активный одноканальный приемник AVT 1080p видеосигнала до 750 метров с дополнительной помехозащитой  для работы с  кабелем "витая пара".  Полоса пропускания 20Hz-40MHz. Дальность передачи AHD 1080p - до 750 метров в паре с активными  передатчиками, до 450 метров в паре c пассивными  передатчиками. Настройка расстояния.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и выход видео - под клеммы. Напряжение питания - 9 ... 15V DC. . Габариты - 85х42х50 мм.Температурный диапазон - (-40...+50) °С.</t>
  </si>
  <si>
    <r>
      <t xml:space="preserve">16-ти канальный блок приема AHD 1080p видеосигналов до 750 метров для установки в 19" стойку (высота 1U) </t>
    </r>
    <r>
      <rPr>
        <b/>
        <sz val="9"/>
        <rFont val="Arial"/>
        <family val="2"/>
        <charset val="204"/>
      </rPr>
      <t xml:space="preserve"> AVT-16RX1102AHD</t>
    </r>
  </si>
  <si>
    <t>AVT-16RX1102AHD - Активный 16-ти канальный блок приема AHD 1080p видеосигналов  до 750 метров для работы с  кабелем "витая пара". Установка в 19" стойку (высота 1U). Дальность передачи AHD 1080p - до 750 метров в паре с активными  передатчиками, до 450 метров в паре с пассивными  передатчиками. Дополнительная защита по каждому каналу. Модульная конструкция. Возможность "горячей замены". Вход линий - под клеммы, выход видео - 16 BNC.  Напряжение питания (140 ... 250) V АС.</t>
  </si>
  <si>
    <t>Активные приемники AHD 1080p по витой паре до 1000 метров</t>
  </si>
  <si>
    <r>
      <t xml:space="preserve">Активный приемник AHD 1080p видеосигнала до 1000 метров                                        </t>
    </r>
    <r>
      <rPr>
        <b/>
        <sz val="9"/>
        <rFont val="Arial"/>
        <family val="2"/>
        <charset val="204"/>
      </rPr>
      <t xml:space="preserve">  AVT-RX1103AHD</t>
    </r>
  </si>
  <si>
    <t>AVT-RX1103AHD - Активный одноканальный приемник AHD 1080p видеосигнала до 1000 метров с дополнительной помехозащитой  для работы с  кабелем "витая пара". Полоса пропускания 20Hz-40MHz. Дальность передачи AHD 1080p - до 1000 метров в паре с активными  передатчиками, до 600 метров в паре c пассивными  передатчиками. Настройка расстояния.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и выход видео - под клеммы. Напряжение питания - 9 ... 15V DC. Габариты - 100х36х26 мм.Температурный диапазон - (-40...+50) °С.</t>
  </si>
  <si>
    <r>
      <t xml:space="preserve">16-ти канальный блок приема AHD 1080p видеосигналов до 1000 метров для установки в 19" стойку (высота 1U) </t>
    </r>
    <r>
      <rPr>
        <b/>
        <sz val="9"/>
        <rFont val="Arial"/>
        <family val="2"/>
        <charset val="204"/>
      </rPr>
      <t xml:space="preserve"> AVT-16RX1103AHD</t>
    </r>
  </si>
  <si>
    <t>AVT-16RX1103AHD - Активный 16-ти канальный блок приема AHD 1080p видеосигналов  до 1000 метров для работы с  кабелем "витая пара". Установка в 19" стойку (высота 1U). Дальность передачи AHD 1080p - до 1000 метров в паре с активными  передатчиками, до 600 метров в паре с пассивными  передатчиками. Дополнительная защита по каждому каналу. Модульная конструкция. Возможность "горячей замены". Вход линий - под клеммы, выход видео - 16 BNC. Напряжение питания (140 ... 250) V АС.</t>
  </si>
  <si>
    <t>Активные приемники AHD 1080p по витой паре до 1200 метров</t>
  </si>
  <si>
    <r>
      <t xml:space="preserve">Активный приемник AHD 1080p видеосигнала до 1200 метров                                                 </t>
    </r>
    <r>
      <rPr>
        <b/>
        <sz val="9"/>
        <rFont val="Arial"/>
        <family val="2"/>
        <charset val="204"/>
      </rPr>
      <t>AVT-RX1104AHD</t>
    </r>
  </si>
  <si>
    <t xml:space="preserve"> AVT-RX1104AHD - Активный одноканальный приемник AHD 1080p видеосигнала до 1200 метров с дополнительной помехозащитой  для работы с  кабелем "витая пара". Полоса пропускания 20Hz-40MHz. Дальность передачи AHD 1080p - до 1200 метров в паре с активными  передатчиками, до 750 метров в паре c пассивными  передатчиками. Настройка расстояния.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и выход видео - под клеммы. Напряжение питания - 9 ... 15V DC. Габариты - 100х36х26 мм.Температурный диапазон - (-40...+50) °С. </t>
  </si>
  <si>
    <r>
      <t xml:space="preserve">16-ти канальный блок приема AHD 1080p видеосигналов до 1200 метров для установки в 19" стойку (высота 1U) </t>
    </r>
    <r>
      <rPr>
        <b/>
        <sz val="9"/>
        <rFont val="Arial"/>
        <family val="2"/>
        <charset val="204"/>
      </rPr>
      <t xml:space="preserve"> AVT-16RX1104AHD</t>
    </r>
  </si>
  <si>
    <t>AVT-16RX1104AHD - Активный 16-ти канальный блок приема AHD 1080p видеосигналов  до 1200 метров для работы с  кабелем "витая пара". Установка в 19" стойку (высота 1U). Дальность передачи AHD 1080p - до 1200 метров в паре с активными  передатчиками, до 750 метров в паре с пассивными  передатчиками. Дополнительная защита по каждому каналу. Модульная конструкция. Возможность "горячей замены". Вход линий - под клеммы, выход видео - 16 BNC.  Напряжение питания (140 ... 250) V АС.</t>
  </si>
  <si>
    <t>Активные приемники AHD 720p по витой паре</t>
  </si>
  <si>
    <t>Активные приемники AHD 720p по витой паре до 1000 метров</t>
  </si>
  <si>
    <r>
      <t xml:space="preserve">Активный приемник AHD 720p видеосигнала до 1000 метров </t>
    </r>
    <r>
      <rPr>
        <b/>
        <sz val="9"/>
        <rFont val="Arial"/>
        <family val="2"/>
        <charset val="204"/>
      </rPr>
      <t>AVT-RX1161AHD</t>
    </r>
  </si>
  <si>
    <t xml:space="preserve">AVT-RX1161AHD - Активный одноканальный приемник AHD 720p видеосигнала до 1000 метров для работы с кабелем "витая пара". Полоса пропускания 20Hz-20MHz. Дальность передачи AHD 720p - до 1000 метров в паре с активными  передатчиками, до 550 метров в паре с пассивными  передатчиками. Настройка расстояния.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и выход видео - под клеммы. Напряжение питания - 9 ... 15V DC. Габариты - 100х36х26 мм.Температурный диапазон - (-40...+50) °С. </t>
  </si>
  <si>
    <r>
      <t xml:space="preserve">Активный приемник AHD 720p видеосигнала до 1000 метров с дополнительной помехозащитой </t>
    </r>
    <r>
      <rPr>
        <b/>
        <sz val="9"/>
        <rFont val="Arial"/>
        <family val="2"/>
        <charset val="204"/>
      </rPr>
      <t>AVT-RX1151AHD</t>
    </r>
  </si>
  <si>
    <t xml:space="preserve">AVT-RX1151AHD - Активный одноканальный приемник AHD 720p видеосигнала до 1000 метров с дополнительной помехозащитой  для работы с кабелем "витая пара". Полоса пропускания 20Hz-20MHz. Дальность передачи AHD 720p - до 1000 метров в паре с активными  передатчиками, до 550 метров в паре с пассивными  передатчиками. Настройка расстояния.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 под клеммы, выход видео - под BNC.  Напряжение питания - 9 ... 15V DC. Габариты - 85х42х50 мм.Температурный диапазон - (-40...+50) °С. </t>
  </si>
  <si>
    <r>
      <t xml:space="preserve">16-ти канальный блок приема AHD 720p видеосигналов  до 1000 метров для установки в 19" стойку (высота 1U) </t>
    </r>
    <r>
      <rPr>
        <b/>
        <sz val="9"/>
        <rFont val="Arial"/>
        <family val="2"/>
        <charset val="204"/>
      </rPr>
      <t xml:space="preserve"> AVT-16RX1151AHD</t>
    </r>
  </si>
  <si>
    <t>AVT-16RX1151AHD - Активный 16-ти канальный блок приема AHD 720p видеосигналов  до 1000 метров для работы с  кабелем "витая пара". Установка в 19" стойку (высота 1U). Дальность передачи AHD 720p - до 1000 метров в паре с активными  передатчиками, до 550 метров в паре с пассивными  передатчиками. Дополнительная защита по каждому каналу. Модульная конструкция. Возможность "горячей замены". Вход линий - под клеммы, выход видео - 16 BNC.  Напряжение питания (140 ... 250) V АС.</t>
  </si>
  <si>
    <t>Активные приемники AHD 720p по витой паре до 1400 метров</t>
  </si>
  <si>
    <r>
      <t xml:space="preserve">Активный приемник AHD 720p видеосигнала до 1400 метров </t>
    </r>
    <r>
      <rPr>
        <b/>
        <sz val="9"/>
        <rFont val="Arial"/>
        <family val="2"/>
        <charset val="204"/>
      </rPr>
      <t>AVT-RX1152AHD</t>
    </r>
  </si>
  <si>
    <t>AVT-RX1152AHD - Активный одноканальный приемник AHD 720p видеосигнала до 1400 метров с дополнительной помехозащитой  для работы с  кабелем "витая пара". Полоса пропускания 20Hz-20MHz. Дальность передачи AHD 720p - до 1400 метров в паре с активными передатчиками, до 800 метров в паре с пассивными  передатчиками. Настройка расстояния.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и выход видео - под клеммы. Напряжение питания - 9 ... 15V DC. Габариты - 100х36х26 мм.Температурный диапазон - (-40...+50) °С.</t>
  </si>
  <si>
    <r>
      <t xml:space="preserve">Активный приемник AHD 720p видеосигнала до 1400 метров с дополнительной помехозащитой  </t>
    </r>
    <r>
      <rPr>
        <b/>
        <sz val="9"/>
        <rFont val="Arial"/>
        <family val="2"/>
        <charset val="204"/>
      </rPr>
      <t>AVT-RX1155AHD</t>
    </r>
  </si>
  <si>
    <t>AVT-RX1155AHD - Активный одноканальный приемник AVT 720p видеосигнала до 1400 метров с дополнительной помехозащитой  для работы с  кабелем "витая пара".  Полоса пропускания 20Hz-20MHz. Дальность передачи AHD 1080p - до 1400 метров в паре с активными  передатчиками, до 800 метров в паре c пассивными  передатчиками. Настройка расстояния.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и выход видео - под клеммы. Напряжение питания - 9 ... 15V DC. . Габариты - 85х42х50 мм.Температурный диапазон - (-40...+50) °С.</t>
  </si>
  <si>
    <r>
      <t xml:space="preserve">16-ти канальный блок приема AHD 720p видеосигналов  до 1400 метров для установки в 19" стойку (высота 1U) </t>
    </r>
    <r>
      <rPr>
        <b/>
        <sz val="9"/>
        <rFont val="Arial"/>
        <family val="2"/>
        <charset val="204"/>
      </rPr>
      <t xml:space="preserve"> AVT-16RX1152AHD</t>
    </r>
  </si>
  <si>
    <t>AVT-16RX1152AHD - Активный 16-ти канальный блок приема AHD 720p видеосигналов  до 1400 метров для работы с  кабелем "витая пара". Установка в 19" стойку (высота 1U). Дальность передачи AHD 720p - до 1400 метров в паре с активными  передатчиками, до 800 метров в паре с пассивными  передатчиками. Дополнительная защита по каждому каналу. Модульная конструкция. Возможность "горячей замены". Вход линий - под клеммы, выход видео - 16 BNC.  Напряжение питания (140 ... 250) V АС.</t>
  </si>
  <si>
    <t>Активные приемники AHD 720p по витой паре до 1700 метров</t>
  </si>
  <si>
    <r>
      <t xml:space="preserve">Активный приемник AHD 720p видеосигнала до 1700 метров                            </t>
    </r>
    <r>
      <rPr>
        <b/>
        <sz val="9"/>
        <rFont val="Arial"/>
        <family val="2"/>
        <charset val="204"/>
      </rPr>
      <t>AVT-RX1153AHD</t>
    </r>
  </si>
  <si>
    <t xml:space="preserve">AVT-RX1153AHD - Активный одноканальный приемник AHD 720p видеосигнала до 1700 метров с дополнительной помехозащитой  для работы с  кабелем "витая пара". Полоса пропускания 20Hz-20MHz. Дальность передачи AHD 720p - до 1700 метров в паре с активными  передатчиками, до 1000 метров в паре с пассивными  передатчиками. Настройка расстояния.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и выход видео - под клеммы. Напряжение питания - 9 ... 15V DC. Габариты - 100х36х26 мм.Температурный диапазон - (-40...+50) °С. </t>
  </si>
  <si>
    <r>
      <t xml:space="preserve">16-ти канальный блок приема AHD 720p видеосигналов  до 1700 метров для установки в 19" стойку (высота 1U) </t>
    </r>
    <r>
      <rPr>
        <b/>
        <sz val="9"/>
        <rFont val="Arial"/>
        <family val="2"/>
        <charset val="204"/>
      </rPr>
      <t xml:space="preserve"> AVT-16RX1153AHD</t>
    </r>
  </si>
  <si>
    <t>AVT-16RX1153AHD - Активный 16-ти канальный блок приема AHD 720p видеосигналов  до 1700 метров для работы с  кабелем "витая пара". Установка в 19" стойку (высота 1U). Дальность передачи AHD 720p - до 1700 метров в паре с активными  передатчиками, до 1000 метров в паре с пассивными  передатчиками. Дополнительная защита по каждому каналу. Модульная конструкция. Возможность "горячей замены". Вход линий - под клеммы, выход видео - 16 BNC.  Напряжение питания (140 ... 250) V АС.</t>
  </si>
  <si>
    <t>Активные приемники AHD 720p по витой паре до 2000 метров</t>
  </si>
  <si>
    <r>
      <t xml:space="preserve">Активный приемник AHD 720p видеосигнала до 2000 метров                        </t>
    </r>
    <r>
      <rPr>
        <b/>
        <sz val="9"/>
        <rFont val="Arial"/>
        <family val="2"/>
        <charset val="204"/>
      </rPr>
      <t>AVT-RX1154AHD</t>
    </r>
  </si>
  <si>
    <t>AVT-RX1154AHD - Активный одноканальный приемник AHD 720p видеосигнала до 2000 метров с дополнительной помехозащитой  для работы с  кабелем "витая пара". Полоса пропускания 20Hz-20MHz. Дальность передачи AHD 720p - до 2000 метров в паре с активными  передатчиками, до 1150 метров в паре c пассивными  передатчиками. Настройка расстояния. Повышенная помехозащищенность. Автоматическая настройка симметрии линии.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импульсных перенапряжений.  Вход линии и выход видео - под клеммы.Напряжение питания - 9 ... 15V DC. Габариты - 100х36х26 мм.Температурный диапазон - (-40...+50) °С.</t>
  </si>
  <si>
    <r>
      <t xml:space="preserve">16-ти канальный блок приема AHD 720p видеосигналов  до 2000 метров для установки в 19" стойку (высота 1U) </t>
    </r>
    <r>
      <rPr>
        <b/>
        <sz val="9"/>
        <rFont val="Arial"/>
        <family val="2"/>
        <charset val="204"/>
      </rPr>
      <t xml:space="preserve"> AVT-16RX1154AHD</t>
    </r>
  </si>
  <si>
    <t>AVT-16RX1154AHD - Активный 16-ти канальный блок приема AHD 720p видеосигналов  до 2000 метров для работы с  кабелем "витая пара". Установка в 19" стойку (высота 1U). Дальность передачи AHD 720p - до 2000 метров в паре с активными  передатчиками, до 1150 метров в паре с пассивными  передатчиками. Дополнительная защита по каждому каналу. Модульная конструкция. Возможность "горячей замены". Вход линий - под клеммы, выход видео - 16 BNC.  Напряжение питания (140 ... 250) V АС.</t>
  </si>
  <si>
    <t>ОБОРУДОВАНИЕ ДЛЯ ПЕРЕДАЧИ AHD ВИДЕОСИГНАЛОВ ПО КОАКСИАЛЬНОМУ КАБЕЛЮ</t>
  </si>
  <si>
    <t>Видеоусилители AHD 1080p/720p по коаксиальному кабелю</t>
  </si>
  <si>
    <r>
      <t xml:space="preserve">Видеоусилитель AHD 1080p видеосигнала по коаксиальному кабелю до 1250 метров                       </t>
    </r>
    <r>
      <rPr>
        <b/>
        <sz val="9"/>
        <rFont val="Arial"/>
        <family val="2"/>
        <charset val="204"/>
      </rPr>
      <t>AVT-EXC1101AHD</t>
    </r>
  </si>
  <si>
    <t xml:space="preserve">AVT-EXC1101AHD - Одноканальный активный усилитель AHD 1080p/720p видеосигнала от 500 метров до 1250 метров по коаксиальному кабелю. Полоса пропускания 20Hz-40MHz. Автоматическая настройка на длину линии.  Встроенная защита по питанию, защита по входу и выходу видео. Вход/выход - BNC. Напряжение питания - (9 ... 15)V DC.. Габариты - 85х42х50 мм. Температурный диапазон - (-40...+50) °С. Устанавливается со стороны DVR. </t>
  </si>
  <si>
    <r>
      <t xml:space="preserve">Видеоусилитель AHD 1080p видеосигнала по коаксиальному кабелю до 1750 метров                         </t>
    </r>
    <r>
      <rPr>
        <b/>
        <sz val="9"/>
        <rFont val="Arial"/>
        <family val="2"/>
        <charset val="204"/>
      </rPr>
      <t xml:space="preserve">    AVT-EXC1102AHD</t>
    </r>
  </si>
  <si>
    <t xml:space="preserve">AVT-EXC1102AHD - Одноканальный активный усилитель AHD 1080p/720p видеосигнала от 750 метров до 1500 метров по коаксиальному кабелю. Полоса пропускания 20Hz-40MHz. Автоматическая настройка на длину линии.  Встроенная защита по питанию, защита по входу и выходу видео. Вход/выход - BNC. Напряжение питания - (9 ... 15)V DC.. Габариты - 85х42х50 мм. Температурный диапазон - (-40...+50) °С. Устанавливается со стороны DVR. </t>
  </si>
  <si>
    <t>Активные универсальные разветвители AHD по коаксиальному кабелю</t>
  </si>
  <si>
    <r>
      <t xml:space="preserve">Устройство грозозащиты цепи передачи AHD/CVI/TVI видеосигналов по коаксиальному кабелю                                                         </t>
    </r>
    <r>
      <rPr>
        <b/>
        <sz val="9"/>
        <rFont val="Arial"/>
        <family val="2"/>
        <charset val="204"/>
      </rPr>
      <t>AVT-PCL1910HD</t>
    </r>
  </si>
  <si>
    <r>
      <t xml:space="preserve">Устройство грозозащиты с изолируюшим трансформатором цепи передачи AHD/CVI/TVI видеосигналов по коаксиальному кабелю                                                      </t>
    </r>
    <r>
      <rPr>
        <b/>
        <sz val="9"/>
        <rFont val="Arial"/>
        <family val="2"/>
        <charset val="204"/>
      </rPr>
      <t>AVT-PCL1920HD</t>
    </r>
  </si>
  <si>
    <t>Передача  видео 960H</t>
  </si>
  <si>
    <t xml:space="preserve"> Активные устройства передачи аналогового видеосигнала 960H для коаксиального кабеля</t>
  </si>
  <si>
    <t>Видеоусилитель                        AVT-EXC870</t>
  </si>
  <si>
    <t>Видеоусилитель                             AVT-EXC871</t>
  </si>
  <si>
    <t xml:space="preserve">Многоканальный видеоусилитель                            AVT-16EXC870I </t>
  </si>
  <si>
    <t xml:space="preserve">Многоканальный видеоусилитель                            AVT-16EXC873I </t>
  </si>
  <si>
    <t>Активные устройства передачи аналогового видеосигнала 960H для кабеля "витая пара"</t>
  </si>
  <si>
    <t>Передатчик AVT-TX725</t>
  </si>
  <si>
    <t>Передатчик AVT-TX745</t>
  </si>
  <si>
    <t>Передатчик AVT-TX761</t>
  </si>
  <si>
    <t>Передатчик AVT-TX746I</t>
  </si>
  <si>
    <t>Передатчик AVT-TX766</t>
  </si>
  <si>
    <t>Передатчик AVT-TX747I</t>
  </si>
  <si>
    <t>Приемник AVT-RX745</t>
  </si>
  <si>
    <t>Приемник AVT-RX762</t>
  </si>
  <si>
    <t xml:space="preserve">Блок приема                               AVT-16RX775I </t>
  </si>
  <si>
    <t xml:space="preserve">Блок приема                        AVT-16RX772I  </t>
  </si>
  <si>
    <t xml:space="preserve">Блок приема                  AVT-16RX764I  </t>
  </si>
  <si>
    <t>Передача  видео 600 ТВЛ.</t>
  </si>
  <si>
    <t>Пассивные приемопередатчики аналогового  видеосигнала 600ТВЛ</t>
  </si>
  <si>
    <t>ПРИЕМОПЕРЕДАТЧИК AVT-TRX101</t>
  </si>
  <si>
    <t>Пассивный одноканальный миниатюрный приемопередатчик видеосигнала , встроенный в BNC разъем для работы с  кабелем "витая пара". Дальность передачи при активных приемниках - до 1500 м., при пассивных - до 300 м. Встроенная защита. Монтируется непосредственно на BNC разъем видеокамеры. Температурный диапазон использования - (-40...+50)°С. Габариты -30×14,5х14,5 мм</t>
  </si>
  <si>
    <t>ПРИЕМОПЕРЕДАТЧИК AVT-TRX103</t>
  </si>
  <si>
    <t>Пассивный одноканальный приемопередатчик видеосигнала видеосигнала 600 ТВЛ, с грозозащитой для работы с  кабелем "витая пара". Дальность передачи при активных приемниках - до 1500 м., при пассивных - до 300 м. Вход видео и выход на линию - под клеммы.  Габариты - 100х36х26 мм. Температурный диапазон использования - (-40...+50) °С.</t>
  </si>
  <si>
    <t>ПРИЕМОПЕРЕДАТЧИК AVT-TRX106</t>
  </si>
  <si>
    <t>Пассивный одноканальный приемопередатчик видеосигнала видеосигнала 600 ТВЛ, с гальванической развязкой для работы с  кабелем "витая пара". Пассивная гальваноразвязка  для подавления помех от токовой "земляной" петли, скачков напряжения в цепи передачи видеосигнала. Дальность передачи при активных приемниках - до 1500 м., при пассивных - до 300 м. Вход видео и выход на линию - под клеммы.  Габариты - 100х36х26 мм. Температурный диапазон использования - (-40...+50) °С.</t>
  </si>
  <si>
    <t>ПРИЕМОПЕРЕДАТЧИК AVT-TRX105</t>
  </si>
  <si>
    <t>Пассивный одноканальный приемопередатчик видеосигнала видеосигнала 600 ТВЛ,  с грозозащитой и гальванической развязкой для работы с  кабелем "витая пара". Пассивная гальваноразвязка  для подавления помех от токовой "земляной" петли, скачков напряжения в цепи передачи видеосигнала, защита по линии от повреждения высоким напряжением (грозовых разрядов, высоковольтных импульсных наводок).Дальность передачи при активных приемниках - до 1500 м., при пассивных - до 300 м. Вход видео - под BNC, выход на линию - под клеммы. Габариты - 85х42х50 мм. Температурный диапазон использования - (-40...+50) °С.</t>
  </si>
  <si>
    <t>Блок приемопередачи AVT-16TRX102I</t>
  </si>
  <si>
    <t xml:space="preserve">Пассивный 16-и канальный блок приемопередачи видеосигналов 600 ТВЛ для установки в 19" стойку, малой глубины, высота - 1U,  для работы с  кабелем "витая пара".  Дальность передачи при активных приемниках - до 1500 м., при пассивных - до 300 м. Входы видео - под BNC, выходы на линию - разъмы RJ45. </t>
  </si>
  <si>
    <t>Блок приемопередачи AVT-16TRX105I</t>
  </si>
  <si>
    <t xml:space="preserve">Пассивный 16-и канальный блок приемопередачи видеосигналов 600 ТВЛ с гальванической развязкой и грозозащитой для установки в 19" стойку (высота - 1U,  для работы с  кабелем "витая пара".  Дальность передачи при активных приемниках - до 1500 м., при пассивных - до 300 м. Дополнительная защита по каждому каналу. Входы видео - под BNC, выходы на линию - под клеммы. </t>
  </si>
  <si>
    <t>Активные устройства передачи аналогового  видеосигнала 600ТВЛ</t>
  </si>
  <si>
    <t>Передатчик AVT-TX221</t>
  </si>
  <si>
    <t xml:space="preserve">Активный одноканальный передатчик видеосигнала 600 ТВЛ с минимальной защитой  для работы с кабелем "витая пара" типа ТПП . Бескорпусное исполнение. Дальность передачи - до 1500 метров. Не  требует настройки и коррекции. Вход видео и выход на линию - под клеммы. Напряжение питания (9 ... 15) V DC. Ток потр. - не более 25мА. Габариты - 75х28х15 мм. Температурный диапазон - 0 - 50 °С. </t>
  </si>
  <si>
    <t>Передатчик AVT-TX234</t>
  </si>
  <si>
    <t xml:space="preserve">Активный одноканальный передатчик видеосигнала 600 ТВЛ для работы с кабелем "витая пара" типа ТПП. Дальность передачи - до 1500 метров. Не  требует настройки и коррекции. Повышенная защита по всем цепям. Вход видео и выход на линию - под клеммы. Напряжение питания (9 ... 15) V DC. Ток потр. - не более 25мА. Габариты - 100х36х26 мм. Температурный диапазон - 0 - 50 °С. </t>
  </si>
  <si>
    <t>Приемник AVT-RX221</t>
  </si>
  <si>
    <t xml:space="preserve">Активный одноканальный приемник видеосигнала 600 ТВЛ для работы с кабелем "витая пара" типа ТПП. Минимальная  защита. Бескорпусное исполнение. Дальность передачи при активных передатчиках - до 1500 м.  Настройка шаговая – 10 позиций. Вход линии и выход видео - под клеммы. Напряжение питания (9 ... 15)V DC. Ток потр. - не более 25мА. Габариты - 75х28х15 мм. </t>
  </si>
  <si>
    <t>Приемник AVT-RX234</t>
  </si>
  <si>
    <t xml:space="preserve">Активный одноканальный приемник видеосигнала 600 ТВЛ для работы с кабелем "витая пара" типа ТПП. Дальность передачи при активных передатчиках - до 1500 м., при пассивных - до 1000 м.  Настройка шаговая – 10 позиций. Повышенная защита по всем цепям. Вход линии и выход видео - под клеммы. Напряжение питания (9 ... 15) V DC. Ток потр. - не более 25мА. Габариты - 100х36х26 мм. </t>
  </si>
  <si>
    <t>Приемник AVT-RX342</t>
  </si>
  <si>
    <t xml:space="preserve">Активный одноканальный приемник видеосигнала 600 ТВЛ для максимальной длины передачи активных и пассивных передатчиков. Работает с любым типом кабеля, с любым типом передатчика, с любым типом видеорегистрирующего оборудования. Дальность передачи при активных передатчиках - до 2500 м., при пассивных - до 1500 м.  Четыре частотных диапазона настройки.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превышения напряжения и от повреждения высоким напряжением.  Вход линии и выход видео - под клеммы.Напряжение питания -  (9 ... 15)V DC. Ток потр. - не более 30мА. Габариты - 100х36х26 мм. </t>
  </si>
  <si>
    <t>Блок приема                  AVT-16RX234C</t>
  </si>
  <si>
    <t>Активный 16-ти канальный блок приема видеосигналов 600 ТВЛ  для работы с кабелем "витая пара" типа ТПП в металлическом корпусе с блоком питания. Дальность передачи при активных передатчиках - до 1500 м., при пассивных - до 1000 м. Дополнительная защита по каждому каналу. Напряжение питания (140 ... 250) V АС. Габариты 450 х 302 х 57 мм.</t>
  </si>
  <si>
    <t>Блок приема                AVT-16RX234I</t>
  </si>
  <si>
    <t>Активный 16-и канальный блок приема видеосигналов 600 ТВЛ для работы с кабелем "витая пара" типа ТПП для установки в 19" стойку (высота - 1U). Дальность передачи при активных передатчиках - до 1500 м., при пассивных - до 1000 м.. Дополнительная защита по каждому каналу.  Вход линий - под клеммы, выход видео - 16 BNC. Напряжение питания (140 ... 250) V АС.</t>
  </si>
  <si>
    <t>Блок приема                               AVT-16RX345I</t>
  </si>
  <si>
    <t>Активный 16-и канальный блок приема видеосигналов 600 ТВЛ для установки в 19" стойку (высота - 1U) для работы с  кабелем "витая пара". Дальность передачи при активных передатчиках - до 1500 м., при пассивных - до 1000 м.. Дополнительная защита по каждому каналу.  Вход линий - под клеммы, выход видео - 16 BNC. Напряжение питания (140 ... 250) V АС.</t>
  </si>
  <si>
    <t>Блок приема                        AVT-16RX461I</t>
  </si>
  <si>
    <t>Активный 16-и канальный блок приема видеосигналов 600 ТВЛ для установки в 19" стойку (высота - 1U) для работы с  кабелем "витая пара". Настройка на лицевой панели корпуса. Дальность передачи при активных передатчиках - до 1500 м., при пассивных - до 1000 м.. Дополнительная защита по каждому каналу.  Вход линий - под клеммы, выход видео - 16 BNC. Напряжение питания (140 ... 250) V АС.</t>
  </si>
  <si>
    <t>Блок приема                    AVT-16RX342I</t>
  </si>
  <si>
    <t>Активный 16-и канальный блок приема видеосигналов 600 ТВЛ для установки в 19" стойку (высота - 1U). Работает с любым типом кабеля, с любым типом передатчика, с любым типом видеорегистрирующего оборудования. Дальность передачи при активных передатчиках - до 2500 м., при пассивных - до 1500 м.. Дополнительная защита по каждому каналу.  Вход линий - под клеммы, выход видео - 16 BNC. Напряжение питания (140 ... 250) V АС.</t>
  </si>
  <si>
    <t>Устройства защиты видеосигнала</t>
  </si>
  <si>
    <t xml:space="preserve">Устройства грозозащиты с дополнительной  защитой от токовой "земляной петли" для аналоговых видеокамер </t>
  </si>
  <si>
    <t>Грозозащита               AVT-PCL916</t>
  </si>
  <si>
    <t>Грозозащита                   AVT-PTW720</t>
  </si>
  <si>
    <t>Блок грозозащиты      AVT-16PCL915I</t>
  </si>
  <si>
    <t>Блок грозозащиты                AVT-16PTW719I</t>
  </si>
  <si>
    <t xml:space="preserve">Устройства грозозащиты для цифровых интерфейсов </t>
  </si>
  <si>
    <t xml:space="preserve">Устройство защиты                                      AVT- PEL755 </t>
  </si>
  <si>
    <t>Устройство защиты линии для ЛВС. Не вносит искажений в полезный сигнал. Защита всех 4 пар. Грозозащита.Стандарт 10/100 BaseT.Скорость передачи данных до 100 Мб/с. Вход и выход RJ45. Адаптировано для 19” стойки с использованием монтажной планки AVT-10XX15.</t>
  </si>
  <si>
    <t>Устройство защиты
AVT - RS485</t>
  </si>
  <si>
    <t>Предназначено для защиты интерфейса RS-485 по линии «витая пара». Защита от повреждения высоким напряжением (грозовых разрядов, высоковольтных импульсных наводок и  др.). Скорость: до 10 Мбит/с. Габариты - 100х36х26 мм    Адаптировано для 19” стойки с использованием монтажной планки AVT-10XX17.</t>
  </si>
  <si>
    <t xml:space="preserve">Устройство защиты
 AVT- RS422
</t>
  </si>
  <si>
    <t xml:space="preserve">Предназначено для защиты интерфейса RS-422 по линии «витая пара».  Интерфейс - RS-232/422. Гальваническая (оптронная) развязка между интерфейсами. Оптическая изоляция 1000 V. Напряжение питания -  12 V DC.  Габариты - 100х36х26 мм         
</t>
  </si>
  <si>
    <t>Подавители помех</t>
  </si>
  <si>
    <t>AVT-CNB540</t>
  </si>
  <si>
    <t>AVT-CNB551</t>
  </si>
  <si>
    <t>AVT-TNB560</t>
  </si>
  <si>
    <t xml:space="preserve"> AVT-TNB571</t>
  </si>
  <si>
    <t>Дополнительное оборудование</t>
  </si>
  <si>
    <t>Панель AVT-10XX15I</t>
  </si>
  <si>
    <t>Панель  для монтажа до 10 одноканальных устройств  в 19" стойку (высота 2U)</t>
  </si>
  <si>
    <t>Панель AVT-10XX17I</t>
  </si>
  <si>
    <t>Панель для монтажа до 10 одноканальных устройств  в 19" стойку (высота 3U)</t>
  </si>
  <si>
    <t>Корпус пластмассовый             AVT-XX03С</t>
  </si>
  <si>
    <t>Корпус пластмассовый. Для установки AVT-TX221  или   AVT-RX221</t>
  </si>
  <si>
    <t>Кабель соединительный           BNC-BNC                             AVT-XX21</t>
  </si>
  <si>
    <t>Кабель соединительный BNC-BNC . Длина 1 м.</t>
  </si>
  <si>
    <t>Жгут видео                                AVT-16XX17</t>
  </si>
  <si>
    <t>Жгут видео, длина 1 м с  BNC- разъемами для AVT-16RX234C, 16RX345C, AVT-32RX234C</t>
  </si>
  <si>
    <r>
      <t xml:space="preserve">Одноканальный активный  усилитель видеосигнала </t>
    </r>
    <r>
      <rPr>
        <b/>
        <sz val="9"/>
        <rFont val="Arial"/>
        <family val="2"/>
        <charset val="204"/>
      </rPr>
      <t>960H</t>
    </r>
    <r>
      <rPr>
        <sz val="9"/>
        <rFont val="Arial"/>
        <family val="2"/>
        <charset val="204"/>
      </rPr>
      <t xml:space="preserve"> для коаксиального кабеля. Дальность передачи видеосигнала разрешением 960H до 1500 метров. Точная (плавная) настройка. Встроенная защита по питанию, защита по входу и выходу видео. Вход/выход - под клеммы. Напряжение питания - (9 ... 15)V DC. Ток потр. - не более 25мА. Габариты - 100х36х26 мм. Устанавливается со стороны DVR. </t>
    </r>
  </si>
  <si>
    <r>
      <t xml:space="preserve">Одноканальный активный  усилитель видеосигнала </t>
    </r>
    <r>
      <rPr>
        <b/>
        <sz val="9"/>
        <rFont val="Arial"/>
        <family val="2"/>
        <charset val="204"/>
      </rPr>
      <t>960H</t>
    </r>
    <r>
      <rPr>
        <sz val="9"/>
        <rFont val="Arial"/>
        <family val="2"/>
        <charset val="204"/>
      </rPr>
      <t xml:space="preserve"> </t>
    </r>
    <r>
      <rPr>
        <b/>
        <sz val="9"/>
        <rFont val="Arial"/>
        <family val="2"/>
        <charset val="204"/>
      </rPr>
      <t>с гальванической развязкой</t>
    </r>
    <r>
      <rPr>
        <sz val="9"/>
        <rFont val="Arial"/>
        <family val="2"/>
        <charset val="204"/>
      </rPr>
      <t xml:space="preserve"> для коаксиального кабеля. Дальность передачи видеосигнала разрешением 960H до 2000 метров. Точная (плавная) настройка. Защита от токовой землянной петли. Встроенная защита по питанию - от переполюсовки и от превышения напряжения, защита по входу и выходу  видео от статического разряда электричества. Вход/выход - BNC. Напряжение питания - (9 ... 15)V DC. Ток потр. - не более 25мА. Габариты - 85х42х50 мм. Устанавливается со стороны DVR. Адаптировано для 19” стойки с использованием монтажной планки AVT-10XX15.</t>
    </r>
  </si>
  <si>
    <r>
      <t xml:space="preserve">16-ти канальный активный усилитель видеосигнала </t>
    </r>
    <r>
      <rPr>
        <b/>
        <sz val="9"/>
        <rFont val="Arial"/>
        <family val="2"/>
        <charset val="204"/>
      </rPr>
      <t>960H</t>
    </r>
    <r>
      <rPr>
        <sz val="9"/>
        <rFont val="Arial"/>
        <family val="2"/>
        <charset val="204"/>
      </rPr>
      <t xml:space="preserve"> для коаксиального кабеля. Установка в 19" стойку (высота - 2U). Дальность передачи видеосигнала разрешением 960H до 1500 метров.  Точная (плавная) регулировка на лицевой панели. Встроенная защита по питанию, защита по входу и выходу видео. Вход/выход - BNC. Напряжение питания - 12V DC.</t>
    </r>
    <r>
      <rPr>
        <sz val="9"/>
        <color indexed="8"/>
        <rFont val="Arial"/>
        <family val="2"/>
        <charset val="204"/>
      </rPr>
      <t xml:space="preserve"> Ток потр. - не более 480 мА</t>
    </r>
    <r>
      <rPr>
        <sz val="9"/>
        <rFont val="Arial"/>
        <family val="2"/>
        <charset val="204"/>
      </rPr>
      <t xml:space="preserve">. </t>
    </r>
  </si>
  <si>
    <r>
      <t xml:space="preserve">16-ти канальный активный усилитель видеосигнала </t>
    </r>
    <r>
      <rPr>
        <b/>
        <sz val="9"/>
        <rFont val="Arial"/>
        <family val="2"/>
        <charset val="204"/>
      </rPr>
      <t>960H</t>
    </r>
    <r>
      <rPr>
        <sz val="9"/>
        <rFont val="Arial"/>
        <family val="2"/>
        <charset val="204"/>
      </rPr>
      <t xml:space="preserve"> для коаксиального кабеля. Установка в 19" стойку (высота - 2U). Дальность передачи видеосигнала разрешением 960H </t>
    </r>
    <r>
      <rPr>
        <b/>
        <sz val="9"/>
        <rFont val="Arial"/>
        <family val="2"/>
        <charset val="204"/>
      </rPr>
      <t>до 2000 метров</t>
    </r>
    <r>
      <rPr>
        <sz val="9"/>
        <rFont val="Arial"/>
        <family val="2"/>
        <charset val="204"/>
      </rPr>
      <t xml:space="preserve">.  Точная (плавная) регулировка на лицевой панели. Встроенная быстродействующая самовосстанавливающаяся </t>
    </r>
    <r>
      <rPr>
        <b/>
        <sz val="9"/>
        <rFont val="Arial"/>
        <family val="2"/>
        <charset val="204"/>
      </rPr>
      <t>защита с использованием TBU</t>
    </r>
    <r>
      <rPr>
        <sz val="9"/>
        <rFont val="Arial"/>
        <family val="2"/>
        <charset val="204"/>
      </rPr>
      <t xml:space="preserve"> от грозовых разрядов и воздействия сетевого напряжения. Вход/выход - BNC. Напряжение питания - 12V DC. Ток потр. - не более 480 мА. </t>
    </r>
  </si>
  <si>
    <r>
      <t xml:space="preserve">Миниатюрный активный одноканальный передатчик видеосигнала </t>
    </r>
    <r>
      <rPr>
        <b/>
        <sz val="9"/>
        <rFont val="Arial"/>
        <family val="2"/>
        <charset val="204"/>
      </rPr>
      <t>960H,</t>
    </r>
    <r>
      <rPr>
        <sz val="9"/>
        <rFont val="Arial"/>
        <family val="2"/>
        <charset val="204"/>
      </rPr>
      <t xml:space="preserve"> встроенный в BNC разъем для работы с  кабелем "витая пара".  Дальность передачи видеосигнала разрешением </t>
    </r>
    <r>
      <rPr>
        <b/>
        <sz val="9"/>
        <rFont val="Arial"/>
        <family val="2"/>
        <charset val="204"/>
      </rPr>
      <t>960H до 1500 метров</t>
    </r>
    <r>
      <rPr>
        <sz val="9"/>
        <rFont val="Arial"/>
        <family val="2"/>
        <charset val="204"/>
      </rPr>
      <t xml:space="preserve">. Встроенная защита линии. Монтируется непосредственно </t>
    </r>
    <r>
      <rPr>
        <b/>
        <sz val="9"/>
        <rFont val="Arial"/>
        <family val="2"/>
        <charset val="204"/>
      </rPr>
      <t xml:space="preserve">на BNC разъем </t>
    </r>
    <r>
      <rPr>
        <sz val="9"/>
        <rFont val="Arial"/>
        <family val="2"/>
        <charset val="204"/>
      </rPr>
      <t>видеокамеры. Напряжение питания (9 ... 15) V DC. Ток потр. - не более 25мА. Габариты - 40х17х17 мм. Температурный диапазон использования - (-40...+50) °С.</t>
    </r>
  </si>
  <si>
    <r>
      <t xml:space="preserve">Активный одноканальный передатчик видеосигнала </t>
    </r>
    <r>
      <rPr>
        <b/>
        <sz val="9"/>
        <rFont val="Arial"/>
        <family val="2"/>
        <charset val="204"/>
      </rPr>
      <t>960H</t>
    </r>
    <r>
      <rPr>
        <sz val="9"/>
        <rFont val="Arial"/>
        <family val="2"/>
        <charset val="204"/>
      </rPr>
      <t xml:space="preserve"> для работы с  кабелем "витая пара". Дальность передачи видеосигнала разрешением </t>
    </r>
    <r>
      <rPr>
        <b/>
        <sz val="9"/>
        <rFont val="Arial"/>
        <family val="2"/>
        <charset val="204"/>
      </rPr>
      <t>960H до 2000 метров</t>
    </r>
    <r>
      <rPr>
        <sz val="9"/>
        <rFont val="Arial"/>
        <family val="2"/>
        <charset val="204"/>
      </rPr>
      <t xml:space="preserve">..  </t>
    </r>
    <r>
      <rPr>
        <b/>
        <sz val="9"/>
        <rFont val="Arial"/>
        <family val="2"/>
        <charset val="204"/>
      </rPr>
      <t>Встроенная полная  защита</t>
    </r>
    <r>
      <rPr>
        <sz val="9"/>
        <rFont val="Arial"/>
        <family val="2"/>
        <charset val="204"/>
      </rPr>
      <t xml:space="preserve">:  защита по питанию - от переполюсовки и от превышения напряжения, защита по входу видео от статического разряда электричества, защита по линии - от превышения напряжения и от повреждения высоким напряжением. Вход видео и выход на линию - под клеммы.  Напряжение питания - 24V AC, (9 ... 15)V DC. Ток потр. - не более 25мА. Габариты - 100х36х26 мм. Температурный диапазон - (-40...+50) °С.           </t>
    </r>
  </si>
  <si>
    <r>
      <t xml:space="preserve">Активный одноканальный передатчик видеосигнала </t>
    </r>
    <r>
      <rPr>
        <b/>
        <sz val="9"/>
        <rFont val="Arial"/>
        <family val="2"/>
        <charset val="204"/>
      </rPr>
      <t xml:space="preserve">960H </t>
    </r>
    <r>
      <rPr>
        <sz val="9"/>
        <rFont val="Arial"/>
        <family val="2"/>
        <charset val="204"/>
      </rPr>
      <t xml:space="preserve">для работы с  кабелем "витая пара". Дальность передачи видеосигнала разрешением </t>
    </r>
    <r>
      <rPr>
        <b/>
        <sz val="9"/>
        <rFont val="Arial"/>
        <family val="2"/>
        <charset val="204"/>
      </rPr>
      <t>960H до 2000 метров</t>
    </r>
    <r>
      <rPr>
        <sz val="9"/>
        <rFont val="Arial"/>
        <family val="2"/>
        <charset val="204"/>
      </rPr>
      <t xml:space="preserve">.. Встроенная многоуровневая  защита по всем вх/вых цепям: защита по питанию, защита по входу видео , защита по линии, грозозащита.  </t>
    </r>
    <r>
      <rPr>
        <b/>
        <sz val="9"/>
        <rFont val="Arial"/>
        <family val="2"/>
        <charset val="204"/>
      </rPr>
      <t>Встроенная схема подавления помех</t>
    </r>
    <r>
      <rPr>
        <sz val="9"/>
        <rFont val="Arial"/>
        <family val="2"/>
        <charset val="204"/>
      </rPr>
      <t>. Вход видео - под BNC, выход на линию - под клеммы.  Напряжение питания - 24V AC, (9 ... 15) V DC. Ток потр. - не более 25мА. Габариты - 85х42х50 мм.Температурный диапазон -(-40...+50) °С</t>
    </r>
  </si>
  <si>
    <r>
      <t xml:space="preserve">Активный одноканальный передатчик видеосигнала </t>
    </r>
    <r>
      <rPr>
        <b/>
        <sz val="9"/>
        <rFont val="Arial"/>
        <family val="2"/>
        <charset val="204"/>
      </rPr>
      <t>960H в гермокорпусе</t>
    </r>
    <r>
      <rPr>
        <sz val="9"/>
        <rFont val="Arial"/>
        <family val="2"/>
        <charset val="204"/>
      </rPr>
      <t xml:space="preserve"> ( защита класса</t>
    </r>
    <r>
      <rPr>
        <b/>
        <sz val="9"/>
        <rFont val="Arial"/>
        <family val="2"/>
        <charset val="204"/>
      </rPr>
      <t xml:space="preserve"> IP 65</t>
    </r>
    <r>
      <rPr>
        <sz val="9"/>
        <rFont val="Arial"/>
        <family val="2"/>
        <charset val="204"/>
      </rPr>
      <t xml:space="preserve">) для работы с кабелем "витая пара".  Дальность передачи видеосигнала разрешением </t>
    </r>
    <r>
      <rPr>
        <b/>
        <sz val="9"/>
        <rFont val="Arial"/>
        <family val="2"/>
        <charset val="204"/>
      </rPr>
      <t>960H до 2000 метров</t>
    </r>
    <r>
      <rPr>
        <sz val="9"/>
        <rFont val="Arial"/>
        <family val="2"/>
        <charset val="204"/>
      </rPr>
      <t xml:space="preserve">. Встроенная полная защита: по питанию - от переполюсовки и от превышения напряжения, защита по входу видео от статического разряда электричества, защита по линии - от превышения напряжения и от повреждения высоким напряжением. Напряжение питания - 24V AC, (9 ... 15 )V DC. Ток потр. - не более 25мА. Габариты - 120 х 120 х 60 мм.  </t>
    </r>
  </si>
  <si>
    <r>
      <t xml:space="preserve">Активный одноканальный передатчик видеосигнала </t>
    </r>
    <r>
      <rPr>
        <b/>
        <sz val="9"/>
        <rFont val="Arial"/>
        <family val="2"/>
        <charset val="204"/>
      </rPr>
      <t>960H со встроенной гальваноразвязкой</t>
    </r>
    <r>
      <rPr>
        <sz val="9"/>
        <rFont val="Arial"/>
        <family val="2"/>
        <charset val="204"/>
      </rPr>
      <t xml:space="preserve"> для работы с кабелем "витая пара". Дальность передачи видеосигнала разрешением </t>
    </r>
    <r>
      <rPr>
        <b/>
        <sz val="9"/>
        <rFont val="Arial"/>
        <family val="2"/>
        <charset val="204"/>
      </rPr>
      <t>960H до 2000 метров</t>
    </r>
    <r>
      <rPr>
        <sz val="9"/>
        <rFont val="Arial"/>
        <family val="2"/>
        <charset val="204"/>
      </rPr>
      <t xml:space="preserve">. Встроенная защита по всем вх/вых цепям: </t>
    </r>
    <r>
      <rPr>
        <b/>
        <sz val="9"/>
        <rFont val="Arial"/>
        <family val="2"/>
        <charset val="204"/>
      </rPr>
      <t>от токовой землянной петли</t>
    </r>
    <r>
      <rPr>
        <sz val="9"/>
        <rFont val="Arial"/>
        <family val="2"/>
        <charset val="204"/>
      </rPr>
      <t>, защита по питанию, защита по входу видео , защита по линии, грозозащита.  Встроенная схема подавления помех. Вход видео - под BNC, выход на линию - под клеммы.  Напряжение питания - (9 ... 15)V DC. Ток потр. - не более 80мА. Габариты - 85х42х50 мм. Температурный диапазон -(-40...+50) °С</t>
    </r>
  </si>
  <si>
    <r>
      <t xml:space="preserve">Активный одноканальный передатчик видеосигнала  </t>
    </r>
    <r>
      <rPr>
        <b/>
        <sz val="9"/>
        <rFont val="Arial"/>
        <family val="2"/>
        <charset val="204"/>
      </rPr>
      <t>960H в гермокорпусе</t>
    </r>
    <r>
      <rPr>
        <sz val="9"/>
        <rFont val="Arial"/>
        <family val="2"/>
        <charset val="204"/>
      </rPr>
      <t xml:space="preserve"> ( защита класса IP 65) </t>
    </r>
    <r>
      <rPr>
        <b/>
        <sz val="9"/>
        <rFont val="Arial"/>
        <family val="2"/>
        <charset val="204"/>
      </rPr>
      <t>со  встроенным блоком питания</t>
    </r>
    <r>
      <rPr>
        <sz val="9"/>
        <rFont val="Arial"/>
        <family val="2"/>
        <charset val="204"/>
      </rPr>
      <t xml:space="preserve">. Дальность передачи видеосигнала разрешением </t>
    </r>
    <r>
      <rPr>
        <b/>
        <sz val="9"/>
        <rFont val="Arial"/>
        <family val="2"/>
        <charset val="204"/>
      </rPr>
      <t>960H до 2000 метров</t>
    </r>
    <r>
      <rPr>
        <sz val="9"/>
        <rFont val="Arial"/>
        <family val="2"/>
        <charset val="204"/>
      </rPr>
      <t xml:space="preserve">. Встроенная полная защита: по питанию - от переполюсовки и от превышения напряжения, защита по входу видео от статического разряда электричества, защита по линии - от превышения напряжения и от повреждения высоким напряжением.  Габариты - 120 х 120 х 60 мм. Напряжение питания (140 ... 250)V АС Выходное напряжение для видеокамеры (12 V DC ; 0,5 А ) </t>
    </r>
  </si>
  <si>
    <r>
      <t xml:space="preserve">Активный одноканальный активный приемник видеосигнала </t>
    </r>
    <r>
      <rPr>
        <b/>
        <sz val="9"/>
        <rFont val="Arial"/>
        <family val="2"/>
        <charset val="204"/>
      </rPr>
      <t>960H</t>
    </r>
    <r>
      <rPr>
        <sz val="9"/>
        <rFont val="Arial"/>
        <family val="2"/>
        <charset val="204"/>
      </rPr>
      <t xml:space="preserve">  для работы с  кабелем "витая пара".Дальность передачи видеосигнала разрешением</t>
    </r>
    <r>
      <rPr>
        <b/>
        <sz val="9"/>
        <rFont val="Arial"/>
        <family val="2"/>
        <charset val="204"/>
      </rPr>
      <t xml:space="preserve"> 960H до 1500 метров</t>
    </r>
    <r>
      <rPr>
        <sz val="9"/>
        <rFont val="Arial"/>
        <family val="2"/>
        <charset val="204"/>
      </rPr>
      <t xml:space="preserve">. Точная (плавная) настройка. Встроенная полная  защита:  защита по питанию - от переполюсовки и от превышения напряжения, защита по входу видео от статического разряда электричества, защита по линии - от превышения напряжения и от повреждения высоким напряжением.  Вход линии и выход видео - под клеммы.Напряжение питания -  (9 ... 15) V DC. Ток потр. - не более 30мА. Габариты - 100х36х26 мм. </t>
    </r>
  </si>
  <si>
    <r>
      <t xml:space="preserve">Активный одноканальный приемник видеосигнала </t>
    </r>
    <r>
      <rPr>
        <b/>
        <sz val="9"/>
        <rFont val="Arial"/>
        <family val="2"/>
        <charset val="204"/>
      </rPr>
      <t>960H</t>
    </r>
    <r>
      <rPr>
        <sz val="9"/>
        <rFont val="Arial"/>
        <family val="2"/>
        <charset val="204"/>
      </rPr>
      <t xml:space="preserve"> для работы с  кабелем "витая пара".  Дальность передачи видеосигнала разрешением </t>
    </r>
    <r>
      <rPr>
        <b/>
        <sz val="9"/>
        <rFont val="Arial"/>
        <family val="2"/>
        <charset val="204"/>
      </rPr>
      <t>960H до 2000 метров</t>
    </r>
    <r>
      <rPr>
        <sz val="9"/>
        <rFont val="Arial"/>
        <family val="2"/>
        <charset val="204"/>
      </rPr>
      <t>.  Точная (плавная) настройка. Встроенная многоуровневая  защита по всем вх/вых цепям: защита по питанию, защита по входу "видео", защита по линии, грозозащита.  Вход линии - под клеммы , выход видео - под BNC.  Напряжение питания -  (9 ... 15)V DC. Ток потр. - не более 40 мА. Габариты - 85х42х50 мм. Адаптировано для 19” стойки с использованием монтажной планки AVT-10XX15.</t>
    </r>
  </si>
  <si>
    <r>
      <t xml:space="preserve">Активный 16-и канальный блок приема видеосигналов </t>
    </r>
    <r>
      <rPr>
        <b/>
        <sz val="9"/>
        <rFont val="Arial"/>
        <family val="2"/>
        <charset val="204"/>
      </rPr>
      <t>960H</t>
    </r>
    <r>
      <rPr>
        <sz val="9"/>
        <rFont val="Arial"/>
        <family val="2"/>
        <charset val="204"/>
      </rPr>
      <t xml:space="preserve"> для работы с  кабелем "витая пара". Установка в 19" стойку (высота - 2U). Дальность передачи видеосигнала разрешением </t>
    </r>
    <r>
      <rPr>
        <b/>
        <sz val="9"/>
        <rFont val="Arial"/>
        <family val="2"/>
        <charset val="204"/>
      </rPr>
      <t>960H до 1500 метров</t>
    </r>
    <r>
      <rPr>
        <sz val="9"/>
        <rFont val="Arial"/>
        <family val="2"/>
        <charset val="204"/>
      </rPr>
      <t xml:space="preserve">.  Точная (плавная) регулировка на лицевой панели. Встроенная защита по питанию, защита по входу и выходу видео.  Вход линий - под клеммы, выход видео - 16 BNC. Напряжение питания - 12V DC. Ток потр. - не более 480 мА. </t>
    </r>
  </si>
  <si>
    <r>
      <t xml:space="preserve">Активный 16-и канальный блок приема видеосигналов </t>
    </r>
    <r>
      <rPr>
        <b/>
        <sz val="9"/>
        <rFont val="Arial"/>
        <family val="2"/>
        <charset val="204"/>
      </rPr>
      <t>960H</t>
    </r>
    <r>
      <rPr>
        <sz val="9"/>
        <rFont val="Arial"/>
        <family val="2"/>
        <charset val="204"/>
      </rPr>
      <t xml:space="preserve"> для работы с  кабелем "витая пара". Установка в 19" стойку (высота - 2U). Дальность передачи видеосигнала разрешением </t>
    </r>
    <r>
      <rPr>
        <b/>
        <sz val="9"/>
        <rFont val="Arial"/>
        <family val="2"/>
        <charset val="204"/>
      </rPr>
      <t>960H до 2000 метров</t>
    </r>
    <r>
      <rPr>
        <sz val="9"/>
        <rFont val="Arial"/>
        <family val="2"/>
        <charset val="204"/>
      </rPr>
      <t xml:space="preserve">.  Точная (плавная) регулировка на лицевой панели. Встроенная </t>
    </r>
    <r>
      <rPr>
        <b/>
        <sz val="9"/>
        <rFont val="Arial"/>
        <family val="2"/>
        <charset val="204"/>
      </rPr>
      <t xml:space="preserve">быстродействующая самовосстанавливающаяся защита </t>
    </r>
    <r>
      <rPr>
        <sz val="9"/>
        <rFont val="Arial"/>
        <family val="2"/>
        <charset val="204"/>
      </rPr>
      <t xml:space="preserve">с использованием TBU от грозовых разрядов и воздействия сетевого напряжения. Вход линий - под клеммы, выход видео - 16 BNC. Напряжение питания - 12V DC. Ток потр. - не более 480 мА. </t>
    </r>
  </si>
  <si>
    <r>
      <t xml:space="preserve">Активный  </t>
    </r>
    <r>
      <rPr>
        <b/>
        <sz val="9"/>
        <rFont val="Arial"/>
        <family val="2"/>
        <charset val="204"/>
      </rPr>
      <t>автоматический</t>
    </r>
    <r>
      <rPr>
        <sz val="9"/>
        <rFont val="Arial"/>
        <family val="2"/>
        <charset val="204"/>
      </rPr>
      <t xml:space="preserve"> 16-и канальный блок приема видеосигналов </t>
    </r>
    <r>
      <rPr>
        <b/>
        <sz val="9"/>
        <rFont val="Arial"/>
        <family val="2"/>
        <charset val="204"/>
      </rPr>
      <t xml:space="preserve">960H </t>
    </r>
    <r>
      <rPr>
        <sz val="9"/>
        <rFont val="Arial"/>
        <family val="2"/>
        <charset val="204"/>
      </rPr>
      <t xml:space="preserve">для работы с  кабелем "витая пара". Установка в 19" стойку (высота - 1U).  Дальность передачи видеосигнала разрешением </t>
    </r>
    <r>
      <rPr>
        <b/>
        <sz val="9"/>
        <rFont val="Arial"/>
        <family val="2"/>
        <charset val="204"/>
      </rPr>
      <t>960H до 2000 метров</t>
    </r>
    <r>
      <rPr>
        <sz val="9"/>
        <rFont val="Arial"/>
        <family val="2"/>
        <charset val="204"/>
      </rPr>
      <t xml:space="preserve">. </t>
    </r>
    <r>
      <rPr>
        <b/>
        <sz val="9"/>
        <rFont val="Arial"/>
        <family val="2"/>
        <charset val="204"/>
      </rPr>
      <t>Настройка полностью автоматическая.</t>
    </r>
    <r>
      <rPr>
        <sz val="9"/>
        <rFont val="Arial"/>
        <family val="2"/>
        <charset val="204"/>
      </rPr>
      <t xml:space="preserve"> Встроенная многоуровневая  защита по всем вх/вых цепям: защита по питанию, защита по входам "видео" , защита по линии, грозозащита. Вход линий - под клеммы, выход видео - 16 BNC. Напряжение питания (140 ... 250) V АС.</t>
    </r>
  </si>
  <si>
    <r>
      <rPr>
        <b/>
        <sz val="9"/>
        <rFont val="Arial"/>
        <family val="2"/>
        <charset val="204"/>
      </rPr>
      <t>Устройство грозозащиты</t>
    </r>
    <r>
      <rPr>
        <sz val="9"/>
        <rFont val="Arial"/>
        <family val="2"/>
        <charset val="204"/>
      </rPr>
      <t xml:space="preserve"> </t>
    </r>
    <r>
      <rPr>
        <b/>
        <sz val="9"/>
        <rFont val="Arial"/>
        <family val="2"/>
        <charset val="204"/>
      </rPr>
      <t>с изолирующиим трансформатором</t>
    </r>
    <r>
      <rPr>
        <sz val="9"/>
        <rFont val="Arial"/>
        <family val="2"/>
        <charset val="204"/>
      </rPr>
      <t xml:space="preserve"> для аналоговых камер любого разрешения </t>
    </r>
    <r>
      <rPr>
        <b/>
        <sz val="9"/>
        <rFont val="Arial"/>
        <family val="2"/>
        <charset val="204"/>
      </rPr>
      <t>для  коаксиального кабеля.</t>
    </r>
    <r>
      <rPr>
        <sz val="9"/>
        <rFont val="Arial"/>
        <family val="2"/>
        <charset val="204"/>
      </rPr>
      <t xml:space="preserve"> Защита от скачков напряжения, токовой "землянной петли", от повреждения высоким напряжением (грозовых разрядов, высоковольтных импульсных наводок). Вход/выход - BNC. Габариты - 85х42х50 мм. Адаптировано для 19” стойки с использованием монтажной планки AVT-10XX15.</t>
    </r>
  </si>
  <si>
    <r>
      <rPr>
        <b/>
        <sz val="9"/>
        <rFont val="Arial"/>
        <family val="2"/>
        <charset val="204"/>
      </rPr>
      <t xml:space="preserve">Устройство грозозащиты с изолирующиим трансформатором </t>
    </r>
    <r>
      <rPr>
        <sz val="9"/>
        <rFont val="Arial"/>
        <family val="2"/>
        <charset val="204"/>
      </rPr>
      <t xml:space="preserve">для аналоговых камер любого разрешения </t>
    </r>
    <r>
      <rPr>
        <b/>
        <sz val="9"/>
        <rFont val="Arial"/>
        <family val="2"/>
        <charset val="204"/>
      </rPr>
      <t>для кабеля "витая пара"</t>
    </r>
    <r>
      <rPr>
        <sz val="9"/>
        <rFont val="Arial"/>
        <family val="2"/>
        <charset val="204"/>
      </rPr>
      <t>. Защита от скачков напряжения, токовой "землянной петли", от повреждения высоким напряжением (грозовых разрядов, высоковольтных импульсных наводок). Вход/выход - BNC. Габариты - 85х42х50 мм. Адаптировано для 19” стойки с использованием монтажной планки AVT-10XX15.</t>
    </r>
  </si>
  <si>
    <r>
      <rPr>
        <b/>
        <sz val="9"/>
        <rFont val="Arial"/>
        <family val="2"/>
        <charset val="204"/>
      </rPr>
      <t>16-ти канальный блок грозозащиты с изолирующиими трансформаторами</t>
    </r>
    <r>
      <rPr>
        <sz val="9"/>
        <rFont val="Arial"/>
        <family val="2"/>
        <charset val="204"/>
      </rPr>
      <t xml:space="preserve"> для аналоговых камер любого разрешения </t>
    </r>
    <r>
      <rPr>
        <b/>
        <sz val="9"/>
        <rFont val="Arial"/>
        <family val="2"/>
        <charset val="204"/>
      </rPr>
      <t>для  коаксиального кабеля</t>
    </r>
    <r>
      <rPr>
        <sz val="9"/>
        <rFont val="Arial"/>
        <family val="2"/>
        <charset val="204"/>
      </rPr>
      <t xml:space="preserve">. Установка в  19" стойку (высота - 1U). Защита от скачков напряжения, токовой "землянной петли", от повреждения высоким напряжением (грозовых разрядов, высоковольтных импульсных наводок). Вход/выход - BNC. </t>
    </r>
  </si>
  <si>
    <r>
      <rPr>
        <b/>
        <sz val="9"/>
        <rFont val="Arial"/>
        <family val="2"/>
        <charset val="204"/>
      </rPr>
      <t>16-ти канальный блок грозозащиты с изолирующиими трансформаторами</t>
    </r>
    <r>
      <rPr>
        <sz val="9"/>
        <rFont val="Arial"/>
        <family val="2"/>
        <charset val="204"/>
      </rPr>
      <t xml:space="preserve"> для аналоговых камер любого разрешения </t>
    </r>
    <r>
      <rPr>
        <b/>
        <sz val="9"/>
        <rFont val="Arial"/>
        <family val="2"/>
        <charset val="204"/>
      </rPr>
      <t>для кабеля "витая пара"</t>
    </r>
    <r>
      <rPr>
        <sz val="9"/>
        <rFont val="Arial"/>
        <family val="2"/>
        <charset val="204"/>
      </rPr>
      <t xml:space="preserve">. Установка в  19" стойку (высота - 1U). Защита от скачков напряжения, токовой "землянной петли", от повреждения высоким напряжением (грозовых разрядов, высоковольтных импульсных наводок). Вход/выход - клеммы. </t>
    </r>
  </si>
  <si>
    <r>
      <rPr>
        <b/>
        <sz val="9"/>
        <rFont val="Arial"/>
        <family val="2"/>
        <charset val="204"/>
      </rPr>
      <t>Пассивный подавитель</t>
    </r>
    <r>
      <rPr>
        <sz val="9"/>
        <rFont val="Arial"/>
        <family val="2"/>
        <charset val="204"/>
      </rPr>
      <t xml:space="preserve"> помех на аналоговом видеосигнале </t>
    </r>
    <r>
      <rPr>
        <b/>
        <sz val="9"/>
        <rFont val="Arial"/>
        <family val="2"/>
        <charset val="204"/>
      </rPr>
      <t xml:space="preserve">для коаксиального кабеля. </t>
    </r>
    <r>
      <rPr>
        <sz val="9"/>
        <rFont val="Arial"/>
        <family val="2"/>
        <charset val="204"/>
      </rPr>
      <t>Вход/выход - BNC. Габариты - 85х42х50 мм..  Адаптирован для 19” стойки с использованием монтажной планки AVT-10XX15.</t>
    </r>
  </si>
  <si>
    <r>
      <rPr>
        <b/>
        <sz val="9"/>
        <rFont val="Arial"/>
        <family val="2"/>
        <charset val="204"/>
      </rPr>
      <t>Активный подавитель помех</t>
    </r>
    <r>
      <rPr>
        <sz val="9"/>
        <rFont val="Arial"/>
        <family val="2"/>
        <charset val="204"/>
      </rPr>
      <t xml:space="preserve"> на аналоговом видеосигнале </t>
    </r>
    <r>
      <rPr>
        <b/>
        <sz val="9"/>
        <rFont val="Arial"/>
        <family val="2"/>
        <charset val="204"/>
      </rPr>
      <t>для коаксиального кабеля.</t>
    </r>
    <r>
      <rPr>
        <sz val="9"/>
        <rFont val="Arial"/>
        <family val="2"/>
        <charset val="204"/>
      </rPr>
      <t>Вход/выход - BNC. Напряжение питания - (9 ... 15)V DC. Ток потр. - не более 80мА. Габариты - 85х42х50 мм.  Адаптирован для 19” стойки с использованием монтажной планки AVT-10XX15.</t>
    </r>
  </si>
  <si>
    <r>
      <rPr>
        <b/>
        <sz val="9"/>
        <rFont val="Arial"/>
        <family val="2"/>
        <charset val="204"/>
      </rPr>
      <t>Пассивный подавитель помех</t>
    </r>
    <r>
      <rPr>
        <sz val="9"/>
        <rFont val="Arial"/>
        <family val="2"/>
        <charset val="204"/>
      </rPr>
      <t xml:space="preserve"> на аналоговом видеосигнале </t>
    </r>
    <r>
      <rPr>
        <b/>
        <sz val="9"/>
        <rFont val="Arial"/>
        <family val="2"/>
        <charset val="204"/>
      </rPr>
      <t>для кабеля "витая пара"</t>
    </r>
    <r>
      <rPr>
        <sz val="9"/>
        <rFont val="Arial"/>
        <family val="2"/>
        <charset val="204"/>
      </rPr>
      <t>. Вход/выход - клеммы. Габариты - 85х42х50 мм.  Адаптирован для 19” стойки с использованием монтажной планки AVT-10XX15.</t>
    </r>
  </si>
  <si>
    <r>
      <rPr>
        <b/>
        <sz val="9"/>
        <rFont val="Arial"/>
        <family val="2"/>
        <charset val="204"/>
      </rPr>
      <t>Активный подавитель помех</t>
    </r>
    <r>
      <rPr>
        <sz val="9"/>
        <rFont val="Arial"/>
        <family val="2"/>
        <charset val="204"/>
      </rPr>
      <t xml:space="preserve"> на видеосигнале </t>
    </r>
    <r>
      <rPr>
        <b/>
        <sz val="9"/>
        <rFont val="Arial"/>
        <family val="2"/>
        <charset val="204"/>
      </rPr>
      <t>для кабеля "витая пара"</t>
    </r>
    <r>
      <rPr>
        <sz val="9"/>
        <rFont val="Arial"/>
        <family val="2"/>
        <charset val="204"/>
      </rPr>
      <t>. Вход/выход - клеммы.Напряжение питания - (9 ... 15)V DC. Ток потр. - не более 80мА. Габариты - 85х42х50 мм.  Адаптировано для 19” стойки с использованием монтажной планки AVT-10XX15.</t>
    </r>
  </si>
  <si>
    <t>№</t>
  </si>
  <si>
    <t>Основные технические характеристики</t>
  </si>
  <si>
    <t>1.</t>
  </si>
  <si>
    <t>Миниатюрные электретные микрофоны с активными усилителями</t>
  </si>
  <si>
    <t>1.1.</t>
  </si>
  <si>
    <t>Трехпроводные микрофоны</t>
  </si>
  <si>
    <t>1.1.1.</t>
  </si>
  <si>
    <t>На основе электретного капсульного микрофона типа CZN-15E</t>
  </si>
  <si>
    <t>МКУ-Э**</t>
  </si>
  <si>
    <r>
      <t xml:space="preserve">  3-х проводной, Vпит.- 12 В(8,5...15 В), I потр.- 6 мА, R нагрузки - 1,0КОм, Vмакс.вых.(47 кОм) - 1.4 В, полоса частот - 150-10 000 Гц, макс. расстояние передачи сигнала (провод диаметром 0.5мм)- не менее 1,5км, диапазон </t>
    </r>
    <r>
      <rPr>
        <b/>
        <sz val="9"/>
        <rFont val="Times New Roman"/>
        <family val="1"/>
        <charset val="204"/>
      </rPr>
      <t>ручной</t>
    </r>
    <r>
      <rPr>
        <sz val="9"/>
        <rFont val="Times New Roman"/>
        <family val="1"/>
        <charset val="204"/>
      </rPr>
      <t xml:space="preserve"> </t>
    </r>
    <r>
      <rPr>
        <b/>
        <sz val="9"/>
        <rFont val="Times New Roman"/>
        <family val="1"/>
        <charset val="204"/>
      </rPr>
      <t>регулировки</t>
    </r>
    <r>
      <rPr>
        <sz val="9"/>
        <rFont val="Times New Roman"/>
        <family val="1"/>
        <charset val="204"/>
      </rPr>
      <t xml:space="preserve"> коэффициента усиления – 0-100 раз, габариты - длина 22 мм, диаметр 11мм, диаметр входного отверстия микрофона – </t>
    </r>
    <r>
      <rPr>
        <b/>
        <sz val="9"/>
        <rFont val="Times New Roman"/>
        <family val="1"/>
        <charset val="204"/>
      </rPr>
      <t>8 мм.</t>
    </r>
    <r>
      <rPr>
        <sz val="9"/>
        <rFont val="Times New Roman"/>
        <family val="1"/>
        <charset val="204"/>
      </rPr>
      <t xml:space="preserve">                                                                                                                                                                                                                                                                                                                         </t>
    </r>
  </si>
  <si>
    <t>1.1.2.</t>
  </si>
  <si>
    <t xml:space="preserve">На основе электретного капсульного микрофона типа SSK </t>
  </si>
  <si>
    <t>МКУ-2П**</t>
  </si>
  <si>
    <r>
      <t xml:space="preserve">   3-х проводной, Vпит.- 12 В(8.5...15 В), I потр.- 3 мА, R нагрузки - 10КОм, Vмакс.вых.(47 кОм) - 1.4 В, полоса частот - 150-10 000 Гц, диапазон </t>
    </r>
    <r>
      <rPr>
        <b/>
        <sz val="9"/>
        <rFont val="Times New Roman"/>
        <family val="1"/>
        <charset val="204"/>
      </rPr>
      <t>ручной регулировки коэфф. усиления – 5-300 раз</t>
    </r>
    <r>
      <rPr>
        <sz val="9"/>
        <rFont val="Times New Roman"/>
        <family val="1"/>
        <charset val="204"/>
      </rPr>
      <t>, макс. расстояние передачи сигнала(провод диаметром 0.5мм)- не менее 1 км,  габариты - длина 29 мм, диаметр 7 мм, диаметр входного отверстия микрофона –</t>
    </r>
    <r>
      <rPr>
        <b/>
        <sz val="9"/>
        <rFont val="Times New Roman"/>
        <family val="1"/>
        <charset val="204"/>
      </rPr>
      <t xml:space="preserve"> 2 мм</t>
    </r>
    <r>
      <rPr>
        <sz val="9"/>
        <rFont val="Times New Roman"/>
        <family val="1"/>
        <charset val="204"/>
      </rPr>
      <t xml:space="preserve">, защита  от переполюсовки.                                                                            </t>
    </r>
  </si>
  <si>
    <t>МКУ-4П**</t>
  </si>
  <si>
    <r>
      <t xml:space="preserve">  3-х проводной, Vпит.- 12 В (9...15 В), I потр.- 6 мА, R нагрузки - 5 кОм, Vмакс.вых.(на 47 кОм) - 1.5 В, полоса частот - 150-10 000 Гц, </t>
    </r>
    <r>
      <rPr>
        <b/>
        <sz val="9"/>
        <rFont val="Times New Roman"/>
        <family val="1"/>
        <charset val="204"/>
      </rPr>
      <t>АРУ (не менее) – 20 дБ,</t>
    </r>
    <r>
      <rPr>
        <sz val="9"/>
        <rFont val="Times New Roman"/>
        <family val="1"/>
        <charset val="204"/>
      </rPr>
      <t xml:space="preserve"> расстояние передачи сигнала (провод диаметром 0.5мм)- не менее 1 км, габариты  - длина 25 мм, диаметр 7 мм,  диаметр входного отверстия микрофона - 5 мм, защита по входу питания от переполюсовки.</t>
    </r>
  </si>
  <si>
    <t>2.</t>
  </si>
  <si>
    <t>Оборудование для передачи видео (аудио) сигналов по кабелю витая пара</t>
  </si>
  <si>
    <t xml:space="preserve">  Комплект состоит из передатчика (симметрирующий усилитель-СУ) и приемника (десимметрирующий усилитель-ДУ) и предназначен для передачи видеосигнала от цветных и черно-белых ТВ камер на большие расстояния по кабелю витая пара (ТРП, ТПП, П-274 и т.п.). </t>
  </si>
  <si>
    <t>2.2.</t>
  </si>
  <si>
    <t>Комплекты активных приемников передатчиков видеосигнала по витой паре дальностью передачи до 900 м</t>
  </si>
  <si>
    <t>2.2.1.</t>
  </si>
  <si>
    <t>Комплекты для передачи видеосигнала по витой паре  без грозозащиты</t>
  </si>
  <si>
    <t>1</t>
  </si>
  <si>
    <t xml:space="preserve">СУ-ДУ-П* </t>
  </si>
  <si>
    <t xml:space="preserve">  Платы приемника и передатчика с винтовыми колодками, для установки в помещении, габариты каждой платы – 50х38х18 мм.</t>
  </si>
  <si>
    <t>2</t>
  </si>
  <si>
    <t xml:space="preserve">СУ-ДУ-Т* </t>
  </si>
  <si>
    <t xml:space="preserve">  Платы приемника и передатчика в термотрубке с винтовыми колодками, для установки в помещении, габариты каждой платы – 50х38х18 мм.</t>
  </si>
  <si>
    <t>2.3.</t>
  </si>
  <si>
    <t>Одноканальные активные передатчики видео (аудио) сигнала по витой паре (требуют питания)</t>
  </si>
  <si>
    <t>2.3.1.</t>
  </si>
  <si>
    <t>Активные передатчики видеосигнала по витой паре с грозозащитой</t>
  </si>
  <si>
    <t xml:space="preserve">СУ-1ТГ* </t>
  </si>
  <si>
    <r>
      <t xml:space="preserve"> </t>
    </r>
    <r>
      <rPr>
        <b/>
        <sz val="9"/>
        <rFont val="Times New Roman"/>
        <family val="1"/>
        <charset val="204"/>
      </rPr>
      <t xml:space="preserve"> Плата в термотрубке</t>
    </r>
    <r>
      <rPr>
        <sz val="9"/>
        <rFont val="Times New Roman"/>
        <family val="1"/>
        <charset val="204"/>
      </rPr>
      <t xml:space="preserve"> с винт. колодками для установки в помещении с дополнительной функцией грозозащиты по видеовходу; габариты 42х50х13 мм.</t>
    </r>
    <r>
      <rPr>
        <b/>
        <sz val="9"/>
        <rFont val="Times New Roman"/>
        <family val="1"/>
        <charset val="204"/>
      </rPr>
      <t xml:space="preserve"> </t>
    </r>
  </si>
  <si>
    <t>2.4.</t>
  </si>
  <si>
    <t>Одноканальные активные приемники (требуют питания)</t>
  </si>
  <si>
    <t>2.4.1.</t>
  </si>
  <si>
    <t>Активные приемники видеосигнала по витой паре с грозозащитой</t>
  </si>
  <si>
    <t>ДУ-1ТГ*</t>
  </si>
  <si>
    <r>
      <t xml:space="preserve"> Плата в термотрубке с винт. колодками д</t>
    </r>
    <r>
      <rPr>
        <sz val="9"/>
        <rFont val="Times New Roman"/>
        <family val="1"/>
        <charset val="204"/>
      </rPr>
      <t xml:space="preserve">ля установки в помещении с дополнительной функцией грозозащиты по видеовходу; габариты 42х50х13 мм. </t>
    </r>
  </si>
  <si>
    <t>2.5.</t>
  </si>
  <si>
    <t>Многоканальные активные приемники модульного исполнения</t>
  </si>
  <si>
    <r>
      <t xml:space="preserve">  Общие характеристики:</t>
    </r>
    <r>
      <rPr>
        <sz val="9"/>
        <rFont val="Times New Roman"/>
        <family val="1"/>
        <charset val="204"/>
      </rPr>
      <t xml:space="preserve"> исполнение – металлический корпус настенного крепления </t>
    </r>
    <r>
      <rPr>
        <b/>
        <sz val="9"/>
        <rFont val="Arial Narrow"/>
        <family val="2"/>
        <charset val="204"/>
      </rPr>
      <t>или 19 дюймовый металлический корпус,</t>
    </r>
    <r>
      <rPr>
        <sz val="9"/>
        <rFont val="Times New Roman"/>
        <family val="1"/>
        <charset val="204"/>
      </rPr>
      <t xml:space="preserve"> напряжение питания 220В 50Гц, ограничение выходного видеосигнала – 3В, полоса пропускания (не менее) – 0... 7МГц, регулировка уровня входного сигнала – 0.5... 2 раз, коррекция НЧ -0+ 6 дБ, коррекция СЧ  (на 1 МГц (регулируется)) – 0+9 дБ,  коррекция ВЧ (на 4.5 мГц (регулируется)) –  (0...+9 дБ),  выходное сопротивление – 75 Ом, с дополнительной функции грозозащиты. </t>
    </r>
    <r>
      <rPr>
        <b/>
        <sz val="9"/>
        <rFont val="Times New Roman"/>
        <family val="1"/>
        <charset val="204"/>
      </rPr>
      <t>Общие ТХ гальванической развязки:</t>
    </r>
    <r>
      <rPr>
        <sz val="9"/>
        <rFont val="Times New Roman"/>
        <family val="1"/>
        <charset val="204"/>
      </rPr>
      <t xml:space="preserve">  полоса пропускания - 50Гц...7 МГц,  R вх. - 75 Ом, R вых.- 75 Ом, Vвх.сигнал - 1,2 В, неравномерность частотной характеристики в полосе частот 0...14 МГц до 2 дБ, ослабление сигнала в полосе частот 0..7 МГц  до 1 дБ.</t>
    </r>
  </si>
  <si>
    <t>2.5.1.</t>
  </si>
  <si>
    <t>Приемники в металлических 19 дюймовых корпусах, укомплектованные модулями видеоприемников с грозозащитой (МДУ-1Г),  для установки в помещении, с сетевым кабелем</t>
  </si>
  <si>
    <t>ДУМ-16ГСРД</t>
  </si>
  <si>
    <t>Количество видеовходов-16 (винтовые колодки), количество видеовыходов-16 (разъем BNC), габариты –  2U, глубина 240 мм.</t>
  </si>
  <si>
    <t>3.</t>
  </si>
  <si>
    <t>Изолирующие видеотрансформаторы</t>
  </si>
  <si>
    <t xml:space="preserve">  Предназначены для гальванич. развязки приемного и передающего видеооборудования при передаче в/сигнала между ними по кабелю (коаксиальный кабель, витая пара, двухжильный кабель). Видеотрансформатор включается последовательно в разрыв кабеля  в  любом удобном для монтажа месте и устраняет помехи на видеоизображении, возникающие из-за токовых петель.</t>
  </si>
  <si>
    <t>3.1.</t>
  </si>
  <si>
    <t>Изолирующие видеотрансформаторы пассивные (для коаксиального кабеля, кабеля витая пара, двухжильного кабеля)</t>
  </si>
  <si>
    <r>
      <t>Общие ТХ</t>
    </r>
    <r>
      <rPr>
        <sz val="9"/>
        <rFont val="Times New Roman"/>
        <family val="1"/>
        <charset val="204"/>
      </rPr>
      <t xml:space="preserve">:  полоса пропускания - 50Гц...14 МГц,  Волновое сопротивление - 75 Ом,  максимальный уровень входного сигнала - 1,3 В, неравномерность частотной характеристики в полосе частот 50Гц...14 МГц до 2 дБ, ослабление сигнала в полосе частот 50Гц..7 МГц  до 1 дБ, диапазон рабочих температур - 45 +50 С, питания не требуют.                         </t>
    </r>
  </si>
  <si>
    <t xml:space="preserve">ВТ-Т*   </t>
  </si>
  <si>
    <r>
      <t xml:space="preserve">Одноканальный. Плата в термотрубке </t>
    </r>
    <r>
      <rPr>
        <vertAlign val="superscript"/>
        <sz val="9"/>
        <rFont val="Times New Roman"/>
        <family val="1"/>
        <charset val="204"/>
      </rPr>
      <t xml:space="preserve"> </t>
    </r>
    <r>
      <rPr>
        <sz val="9"/>
        <rFont val="Times New Roman"/>
        <family val="1"/>
        <charset val="204"/>
      </rPr>
      <t>с винт. клеммами. Габариты – 48х40х28 мм.</t>
    </r>
  </si>
  <si>
    <t>4.</t>
  </si>
  <si>
    <t>Устройства грозозащиты для 2-х проводных линий</t>
  </si>
  <si>
    <r>
      <t xml:space="preserve">Устройства предназначены для защиты оборудования от сильных электростатических зарядов, наводимых на линии связи грозовыми разрядами, сильными электромагнитными полями, высоковольтными импульсными наводками, а так же </t>
    </r>
    <r>
      <rPr>
        <b/>
        <sz val="9"/>
        <rFont val="Times New Roman"/>
        <family val="1"/>
      </rPr>
      <t>защита от длительных перенапряжений в линии</t>
    </r>
    <r>
      <rPr>
        <sz val="9"/>
        <rFont val="Times New Roman"/>
        <family val="1"/>
        <charset val="204"/>
      </rPr>
      <t>. Защита обеспечивается путем шунтирования наводимых паразитных электростатических зарядов на шину заземления. Устройства требуют обязательного заземления.</t>
    </r>
  </si>
  <si>
    <t>Полоса пропускания 0…7МГц, минимальное напряжение срабатывания защиты 6.8В, время срабатывания защиты 15нс, максимальный импульсный ток защиты при напряжении от 6.8В до 75В 200А, более 75В до     10 000А</t>
  </si>
  <si>
    <t>4.1.</t>
  </si>
  <si>
    <t>Для коаксиального сигнального кабеля</t>
  </si>
  <si>
    <t>Полоса пропускания 0…7МГц, минимальное напряжение срабатывания защиты 6.8В, время срабатывания защиты 15нс, максимальный импульсный ток защиты прои напряжении от 6.8В до 75В 200А, более 75В 10 000А, ослабление сигнала общее 3дБ, ослабление сигнала на 3МГц 4дБ, ослабление сигнала на 4МГц 6дБ</t>
  </si>
  <si>
    <t xml:space="preserve">ГЗ-РК-Т* </t>
  </si>
  <si>
    <r>
      <t>Плата в термотрубке</t>
    </r>
    <r>
      <rPr>
        <sz val="9"/>
        <rFont val="Times New Roman"/>
        <family val="1"/>
        <charset val="204"/>
      </rPr>
      <t xml:space="preserve"> размером 25х35х18 мм</t>
    </r>
    <r>
      <rPr>
        <vertAlign val="superscript"/>
        <sz val="9"/>
        <rFont val="Times New Roman"/>
        <family val="1"/>
        <charset val="204"/>
      </rPr>
      <t xml:space="preserve"> </t>
    </r>
    <r>
      <rPr>
        <sz val="9"/>
        <rFont val="Times New Roman"/>
        <family val="1"/>
        <charset val="204"/>
      </rPr>
      <t xml:space="preserve">с винт. колодками для крепления кабелей. </t>
    </r>
  </si>
  <si>
    <t>5.</t>
  </si>
  <si>
    <r>
      <t xml:space="preserve">Разветвители видеосигнала     </t>
    </r>
    <r>
      <rPr>
        <b/>
        <i/>
        <sz val="14"/>
        <color indexed="12"/>
        <rFont val="Arial"/>
        <family val="2"/>
        <charset val="204"/>
      </rPr>
      <t xml:space="preserve">                                                                   </t>
    </r>
    <r>
      <rPr>
        <sz val="9"/>
        <rFont val="Times New Roman"/>
        <family val="1"/>
        <charset val="204"/>
      </rPr>
      <t>Назначение: предназначены для разветвления входного сигнала на требуемое число выходов.</t>
    </r>
  </si>
  <si>
    <r>
      <t xml:space="preserve"> </t>
    </r>
    <r>
      <rPr>
        <b/>
        <sz val="9"/>
        <rFont val="Times New Roman"/>
        <family val="1"/>
        <charset val="204"/>
      </rPr>
      <t xml:space="preserve"> </t>
    </r>
    <r>
      <rPr>
        <sz val="9"/>
        <rFont val="Times New Roman"/>
        <family val="1"/>
        <charset val="204"/>
      </rPr>
      <t>Общие технические параметры: Vпит. 12-15 В;  коэф.усил. на нагрузку 75 Ом – 1; полоса пропускания не менее 7 Мгц;                                                        защита от переполюсовки питания, исполнение – для установки в помещении.</t>
    </r>
  </si>
  <si>
    <t>ВР-1/2*</t>
  </si>
  <si>
    <r>
      <t>Корпусной,</t>
    </r>
    <r>
      <rPr>
        <sz val="9"/>
        <rFont val="Times New Roman"/>
        <family val="1"/>
        <charset val="204"/>
      </rPr>
      <t xml:space="preserve"> 1 вх./2вых. (разъемы BNC), I – 25 мА, пластмассовый корпус – 90х64х35 мм.</t>
    </r>
  </si>
  <si>
    <r>
      <rPr>
        <b/>
        <i/>
        <sz val="14"/>
        <color indexed="12"/>
        <rFont val="Arial"/>
        <family val="2"/>
        <charset val="204"/>
      </rPr>
      <t xml:space="preserve">Усилители - разветвители видеосигнала.    </t>
    </r>
    <r>
      <rPr>
        <b/>
        <i/>
        <sz val="14"/>
        <color indexed="48"/>
        <rFont val="Arial"/>
        <family val="2"/>
        <charset val="204"/>
      </rPr>
      <t xml:space="preserve"> </t>
    </r>
    <r>
      <rPr>
        <b/>
        <i/>
        <sz val="12"/>
        <color indexed="48"/>
        <rFont val="Arial"/>
        <family val="2"/>
        <charset val="204"/>
      </rPr>
      <t xml:space="preserve">                                                 </t>
    </r>
    <r>
      <rPr>
        <sz val="9"/>
        <rFont val="Times New Roman"/>
        <family val="1"/>
        <charset val="204"/>
      </rPr>
      <t>Назначение: предназначенны для разветвления видеосигнала на требуемое число выходов с регулировкой усиления по каждому выходу.</t>
    </r>
  </si>
  <si>
    <t xml:space="preserve">   Общие технические параметры: напряжение питания – 12 – 15 В, ограничение выходного видеосигнала – 3.6 В, коэффициент усиления на нагрузку 75 Ом (регулируется индивидуально по каждому выходу) – 0.5 – 2 раз (-6 - +6 дБ), полоса пропускания (не менее) – 7 МГц, защита по входу питания от переполюсовки, исполнение – для установки в помещении. 
 </t>
  </si>
  <si>
    <t>ВУ-1/2*</t>
  </si>
  <si>
    <r>
      <t>Корпусной</t>
    </r>
    <r>
      <rPr>
        <sz val="9"/>
        <rFont val="Times New Roman"/>
        <family val="1"/>
        <charset val="204"/>
      </rPr>
      <t>, 1вх.-2вых., I – 30 мА, пластмассовый корпус – 90х64х35 мм, подстроечные резисторы располагаются на днище корпуса.</t>
    </r>
  </si>
  <si>
    <t>6.</t>
  </si>
  <si>
    <t>Цифровые телевизионные модуляторы видеосигнала.</t>
  </si>
  <si>
    <t>Предназначены для преобразования видеосигналов и аудиосигналов от внешних видеокамер и микрофонов в высокочастотные телевизионные сигналы метрового, дециметрового и кабельного диапазонов, их врезку в ТВ антену и подачи на бытовой телевизор. Модулятор подключается в разрыв  ТВ антенны, идущей к телевизору. Модулятор обеспечивает гальваническую развязку между выходом модулятора и центральным проводником ВЧ кабеля, что позволяет пропускать напряжение для питания антенных усилителей. Номер канала выбирается с помощью трех кнопок, расположенных на передней панели одноканального модулятора (или сьемного модуля), номер текущего канала высвечивается на ЖКИ индикаторе. Диапазон рабочих частот 48,5-862 мГц (каналы с 1 по 69 и с 1 по 40), частота поднесущей звука 6,5/5,5 мГц. (выбирается пользователем), уровень звука 775 мВ/10 кОм, уровень входного сигнала -80 дБмкВ, питание 12 В стабилизированное, в комплект поставки входит: ВЧ разьем 2 шт., сьемные клемные колодки для подключения проводов. Для использования модуляторов с числом каналов более 4-х необходимо устройство врезки сигнала от модулятора в ТВ антену. Многоканальные модуляторы строятся по модульному принципу, на плату основания (4-х, 8-ми или 12-и канальную) устанавливаются сьемные одноканальные модули.</t>
  </si>
  <si>
    <t>МТЦ-1*</t>
  </si>
  <si>
    <t>Число каналов 1, габариты 88х50х18 мм, ток потребления 80 мА, проходные затухание не более 1,5 дБ,  исполнение – металлический корпус с ушками для установки в помещении, рабочий канал выбирается пользователем.</t>
  </si>
  <si>
    <t>7.</t>
  </si>
  <si>
    <t>Магистральные видеоусилители</t>
  </si>
  <si>
    <t xml:space="preserve">  Магистральные усилители видеосигнала (ВУ-М) предназначены для усиления видеосигнала от цветных и черно-белых ТВ камер и передачи его на большие расстояния.</t>
  </si>
  <si>
    <t>7.1.</t>
  </si>
  <si>
    <r>
      <rPr>
        <b/>
        <sz val="14"/>
        <rFont val="Times New Roman"/>
        <family val="1"/>
        <charset val="204"/>
      </rPr>
      <t>Серия ВУ-2М</t>
    </r>
    <r>
      <rPr>
        <b/>
        <sz val="12"/>
        <rFont val="Times New Roman"/>
        <family val="1"/>
        <charset val="204"/>
      </rPr>
      <t xml:space="preserve">                                                                                                                          </t>
    </r>
    <r>
      <rPr>
        <sz val="9"/>
        <rFont val="Times New Roman"/>
        <family val="1"/>
        <charset val="204"/>
      </rPr>
      <t xml:space="preserve">Предусмотрены ручные регулировки коэффициента усиления и ВЧ-коррекции видеосигнала. Позволяет передавать в/сигнал от в/камеры: по кабелю </t>
    </r>
    <r>
      <rPr>
        <b/>
        <sz val="9"/>
        <rFont val="Times New Roman"/>
        <family val="1"/>
        <charset val="204"/>
      </rPr>
      <t>РК-75-4-11</t>
    </r>
    <r>
      <rPr>
        <sz val="9"/>
        <rFont val="Times New Roman"/>
        <family val="1"/>
        <charset val="204"/>
      </rPr>
      <t xml:space="preserve"> на расстояние </t>
    </r>
    <r>
      <rPr>
        <b/>
        <sz val="9"/>
        <rFont val="Times New Roman"/>
        <family val="1"/>
        <charset val="204"/>
      </rPr>
      <t xml:space="preserve">1,0 км </t>
    </r>
    <r>
      <rPr>
        <sz val="9"/>
        <rFont val="Times New Roman"/>
        <family val="1"/>
        <charset val="204"/>
      </rPr>
      <t xml:space="preserve">(при разрешении </t>
    </r>
    <r>
      <rPr>
        <b/>
        <sz val="9"/>
        <rFont val="Times New Roman"/>
        <family val="1"/>
        <charset val="204"/>
      </rPr>
      <t xml:space="preserve">не менее 450 ТВ </t>
    </r>
    <r>
      <rPr>
        <sz val="9"/>
        <rFont val="Times New Roman"/>
        <family val="1"/>
        <charset val="204"/>
      </rPr>
      <t xml:space="preserve">линий и уровне сигнала 1 В) и на расстояние 1,7 км (при разрешении не менее 300 ТВ линий и уровне сигнала 0.5 В.); по кабелю </t>
    </r>
    <r>
      <rPr>
        <b/>
        <sz val="9"/>
        <rFont val="Times New Roman"/>
        <family val="1"/>
        <charset val="204"/>
      </rPr>
      <t>РК-75-1-13</t>
    </r>
    <r>
      <rPr>
        <sz val="9"/>
        <rFont val="Times New Roman"/>
        <family val="1"/>
        <charset val="204"/>
      </rPr>
      <t xml:space="preserve"> на расстояние </t>
    </r>
    <r>
      <rPr>
        <b/>
        <sz val="9"/>
        <rFont val="Times New Roman"/>
        <family val="1"/>
        <charset val="204"/>
      </rPr>
      <t>0,4 км</t>
    </r>
    <r>
      <rPr>
        <sz val="9"/>
        <rFont val="Times New Roman"/>
        <family val="1"/>
        <charset val="204"/>
      </rPr>
      <t xml:space="preserve"> (при разрешении </t>
    </r>
    <r>
      <rPr>
        <b/>
        <sz val="9"/>
        <rFont val="Times New Roman"/>
        <family val="1"/>
        <charset val="204"/>
      </rPr>
      <t>не менее 450 ТВ</t>
    </r>
    <r>
      <rPr>
        <sz val="9"/>
        <rFont val="Times New Roman"/>
        <family val="1"/>
        <charset val="204"/>
      </rPr>
      <t xml:space="preserve"> линий и уровне сигнала 1 В) и на расстояние 0,7 км (при разрешении не менее 300 ТВ линий и уровне сигнала  0.5 В)</t>
    </r>
  </si>
  <si>
    <t xml:space="preserve">ВУ-2М* </t>
  </si>
  <si>
    <t xml:space="preserve"> Корпусной, для установки в помещении, 1вх./1вых.; Vпит. пост- 11.5...20 В, I потр.(12 В) – 15 мА, коэф.усил.– 0.5...2 раза, V вых. в/сигнала до 3,6 В, полоса пропускания не менее 10 МГц; коэффициент ВЧ-коррекции на 6  МГц  – 0...3 дБ (на 10 МГц – 0...6 дБ);  пластмассовый корпус – 90х64х35 мм, защита от переполюсовки питания, входные/выходные  разъемы BNC, подстроечные резисторы располагаются на днище корпуса.</t>
  </si>
  <si>
    <t>Цена</t>
  </si>
  <si>
    <t>IP-16/32</t>
  </si>
  <si>
    <t>IP-201 FP (3.6)</t>
  </si>
  <si>
    <t>Внутренние</t>
  </si>
  <si>
    <t>Уличные</t>
  </si>
  <si>
    <t>Миниатюрные</t>
  </si>
  <si>
    <t>Поворотные</t>
  </si>
  <si>
    <t>MIC-01</t>
  </si>
  <si>
    <t>MMF-Test</t>
  </si>
  <si>
    <t>Наклейка "Видеонаблюдение AKSILIUM"</t>
  </si>
  <si>
    <t>Комплекты видеонаблюдения</t>
  </si>
  <si>
    <t>CMF-101 KIT</t>
  </si>
  <si>
    <t>CMF-103 KIT</t>
  </si>
  <si>
    <t>Наименование товаров</t>
  </si>
  <si>
    <t>фото</t>
  </si>
  <si>
    <t>Описание товаров</t>
  </si>
  <si>
    <t>Опт.</t>
  </si>
  <si>
    <t>Монтаж</t>
  </si>
  <si>
    <t>Розн.</t>
  </si>
  <si>
    <t>Оборудование HD CCTV</t>
  </si>
  <si>
    <t>Оборудование HD</t>
  </si>
  <si>
    <t>Уличные цилиндрические видеокамеры</t>
  </si>
  <si>
    <t>TSc-P4HDf (3.6)</t>
  </si>
  <si>
    <r>
      <t xml:space="preserve">Цилиндрическая AHD видеокамера </t>
    </r>
    <r>
      <rPr>
        <b/>
        <sz val="11"/>
        <color indexed="8"/>
        <rFont val="Calibri"/>
        <family val="2"/>
        <charset val="204"/>
      </rPr>
      <t>4 мегапикселя</t>
    </r>
    <r>
      <rPr>
        <sz val="8"/>
        <rFont val="Arial"/>
        <family val="2"/>
        <charset val="204"/>
      </rPr>
      <t xml:space="preserve"> «День/Ночь», 1/3" OmniVision OV4689 CMOS Sensor, </t>
    </r>
    <r>
      <rPr>
        <b/>
        <sz val="11"/>
        <color indexed="8"/>
        <rFont val="Calibri"/>
        <family val="2"/>
        <charset val="204"/>
      </rPr>
      <t>разрешение 4 Mp  (2560 х 1440)</t>
    </r>
    <r>
      <rPr>
        <sz val="8"/>
        <rFont val="Arial"/>
        <family val="2"/>
        <charset val="204"/>
      </rPr>
      <t xml:space="preserve"> 15 к/с, чувствительность: Цвет 0.01Люкс, Ч/Б 0.001Люкс (F1.8, AGC Вкл), 0 Люкс с ИК, поддержка передачи видео на расстояние до 300м по коаксиальному кабелю, пяти мегапиксельный фиксированный объектив </t>
    </r>
    <r>
      <rPr>
        <b/>
        <sz val="11"/>
        <color indexed="8"/>
        <rFont val="Calibri"/>
        <family val="2"/>
        <charset val="204"/>
      </rPr>
      <t>f=3,6 мм</t>
    </r>
    <r>
      <rPr>
        <sz val="8"/>
        <rFont val="Arial"/>
        <family val="2"/>
        <charset val="204"/>
      </rPr>
      <t xml:space="preserve">. ИК подсветка </t>
    </r>
    <r>
      <rPr>
        <b/>
        <sz val="11"/>
        <color indexed="8"/>
        <rFont val="Calibri"/>
        <family val="2"/>
        <charset val="204"/>
      </rPr>
      <t>до 20 метров</t>
    </r>
    <r>
      <rPr>
        <sz val="8"/>
        <rFont val="Arial"/>
        <family val="2"/>
        <charset val="204"/>
      </rPr>
      <t>, питание DC12В/400mA, -30°С ~ +60°С, Ø 62 x 163 мм, IP-66</t>
    </r>
  </si>
  <si>
    <t>TSc-P720pAHDf (2.8) Starlight</t>
  </si>
  <si>
    <r>
      <t xml:space="preserve">Цилиндрическая AHD видеокамера </t>
    </r>
    <r>
      <rPr>
        <b/>
        <sz val="11"/>
        <color indexed="8"/>
        <rFont val="Calibri"/>
        <family val="2"/>
        <charset val="204"/>
      </rPr>
      <t>720P</t>
    </r>
    <r>
      <rPr>
        <sz val="8"/>
        <rFont val="Arial"/>
        <family val="2"/>
        <charset val="204"/>
      </rPr>
      <t xml:space="preserve"> с высокой чувствительностью, 1/2" SC1020 Sensor, разрешение </t>
    </r>
    <r>
      <rPr>
        <b/>
        <sz val="11"/>
        <color indexed="8"/>
        <rFont val="Calibri"/>
        <family val="2"/>
        <charset val="204"/>
      </rPr>
      <t>1 Mp (1280 х 720)</t>
    </r>
    <r>
      <rPr>
        <sz val="8"/>
        <rFont val="Arial"/>
        <family val="2"/>
        <charset val="204"/>
      </rPr>
      <t xml:space="preserve">/ 30 к/с, AHD-выход, чувствительность 0,001 лк, поддержка передачи видео на расстояние до 500м по коаксиальному кабелю, пяти мегапиксельный фиксированный объектив </t>
    </r>
    <r>
      <rPr>
        <b/>
        <sz val="11"/>
        <color indexed="8"/>
        <rFont val="Calibri"/>
        <family val="2"/>
        <charset val="204"/>
      </rPr>
      <t xml:space="preserve">f=2.8 мм </t>
    </r>
    <r>
      <rPr>
        <b/>
        <sz val="10"/>
        <color indexed="8"/>
        <rFont val="Calibri"/>
        <family val="2"/>
        <charset val="204"/>
      </rPr>
      <t>(105°)</t>
    </r>
    <r>
      <rPr>
        <sz val="8"/>
        <rFont val="Arial"/>
        <family val="2"/>
        <charset val="204"/>
      </rPr>
      <t>, питание DC12В/75mA, -40°С ~ +60°С, Ø 66 x 208 мм, IP-66</t>
    </r>
  </si>
  <si>
    <t>TSc-PL720pAHDv (3.6-10) Starlight</t>
  </si>
  <si>
    <r>
      <t xml:space="preserve">Цилиндрическая AHD видеокамера </t>
    </r>
    <r>
      <rPr>
        <b/>
        <sz val="11"/>
        <color indexed="8"/>
        <rFont val="Calibri"/>
        <family val="2"/>
        <charset val="204"/>
      </rPr>
      <t>720P</t>
    </r>
    <r>
      <rPr>
        <sz val="8"/>
        <rFont val="Arial"/>
        <family val="2"/>
        <charset val="204"/>
      </rPr>
      <t xml:space="preserve"> с высокой чувствительностью, 1/2" SC1020 Sensor, разрешение</t>
    </r>
    <r>
      <rPr>
        <b/>
        <sz val="11"/>
        <color indexed="8"/>
        <rFont val="Calibri"/>
        <family val="2"/>
        <charset val="204"/>
      </rPr>
      <t xml:space="preserve"> 1 Mp (1280 х 720)</t>
    </r>
    <r>
      <rPr>
        <sz val="8"/>
        <rFont val="Arial"/>
        <family val="2"/>
        <charset val="204"/>
      </rPr>
      <t xml:space="preserve">/ 30 к/с, AHD-выход, чувстви-тельность 0,001 лк, поддержка передачи видео на расстояние до 500м по коаксиальному кабелю, шести мегапиксельный вариофокальный объектив  </t>
    </r>
    <r>
      <rPr>
        <b/>
        <sz val="11"/>
        <color indexed="8"/>
        <rFont val="Calibri"/>
        <family val="2"/>
        <charset val="204"/>
      </rPr>
      <t xml:space="preserve">f=3.6-10 мм </t>
    </r>
    <r>
      <rPr>
        <b/>
        <sz val="10"/>
        <color indexed="8"/>
        <rFont val="Calibri"/>
        <family val="2"/>
        <charset val="204"/>
      </rPr>
      <t>(100°- 35°)</t>
    </r>
    <r>
      <rPr>
        <sz val="8"/>
        <rFont val="Arial"/>
        <family val="2"/>
        <charset val="204"/>
      </rPr>
      <t>, питание DC12В/75mA, -40°С ~ +60°С, Ø 76 x 252 мм, IP-66</t>
    </r>
  </si>
  <si>
    <t>TSc-P1080pUVCvZ (2.8-12)</t>
  </si>
  <si>
    <r>
      <t xml:space="preserve">Цилиндрическая </t>
    </r>
    <r>
      <rPr>
        <b/>
        <sz val="11"/>
        <color indexed="8"/>
        <rFont val="Calibri"/>
        <family val="2"/>
        <charset val="204"/>
      </rPr>
      <t>универсальная видеокамера 4 в1</t>
    </r>
    <r>
      <rPr>
        <sz val="8"/>
        <rFont val="Arial"/>
        <family val="2"/>
        <charset val="204"/>
      </rPr>
      <t xml:space="preserve"> (AHD, TVI, CVI, CVBS) 1080P «День/Ночь», 1/2.9" SONY Exmor Sensor, разрешение</t>
    </r>
    <r>
      <rPr>
        <b/>
        <sz val="11"/>
        <color indexed="8"/>
        <rFont val="Calibri"/>
        <family val="2"/>
        <charset val="204"/>
      </rPr>
      <t xml:space="preserve"> 2 Mp  (1920 х 1080)</t>
    </r>
    <r>
      <rPr>
        <sz val="8"/>
        <rFont val="Arial"/>
        <family val="2"/>
        <charset val="204"/>
      </rPr>
      <t xml:space="preserve"> 30 к/с, чувствительность: Цвет 0.01Люкс, Ч/Б 0.001Люкс (F1.8, AGC Вкл), 0 Люкс с ИК;  поддержка передачи видео на расстояние до 500м по коаксиальному кабелю, 3-х мегапиксельный вариофокальный </t>
    </r>
    <r>
      <rPr>
        <b/>
        <sz val="11"/>
        <color indexed="8"/>
        <rFont val="Calibri"/>
        <family val="2"/>
        <charset val="204"/>
      </rPr>
      <t>моторизованный объектив f=2.8-12 мм</t>
    </r>
    <r>
      <rPr>
        <sz val="8"/>
        <rFont val="Arial"/>
        <family val="2"/>
        <charset val="204"/>
      </rPr>
      <t xml:space="preserve">. ИК подсветка </t>
    </r>
    <r>
      <rPr>
        <b/>
        <sz val="11"/>
        <color indexed="8"/>
        <rFont val="Calibri"/>
        <family val="2"/>
        <charset val="204"/>
      </rPr>
      <t>до 30 метров</t>
    </r>
    <r>
      <rPr>
        <sz val="8"/>
        <rFont val="Arial"/>
        <family val="2"/>
        <charset val="204"/>
      </rPr>
      <t>, питание DC12В/600mA, -30°С ~ +60°С, 76 x 210.8 мм, IP-66</t>
    </r>
  </si>
  <si>
    <t>TSc-PL1080pAHDvZ (2.8-12)</t>
  </si>
  <si>
    <r>
      <t xml:space="preserve">Цилиндрическая AHD видеокамера </t>
    </r>
    <r>
      <rPr>
        <b/>
        <sz val="11"/>
        <color indexed="8"/>
        <rFont val="Calibri"/>
        <family val="2"/>
        <charset val="204"/>
      </rPr>
      <t>1080P</t>
    </r>
    <r>
      <rPr>
        <sz val="8"/>
        <rFont val="Arial"/>
        <family val="2"/>
        <charset val="204"/>
      </rPr>
      <t xml:space="preserve"> «День/Ночь», </t>
    </r>
    <r>
      <rPr>
        <sz val="11"/>
        <color indexed="8"/>
        <rFont val="Calibri"/>
        <family val="2"/>
        <charset val="204"/>
      </rPr>
      <t xml:space="preserve"> CMOS Sensor</t>
    </r>
    <r>
      <rPr>
        <sz val="11"/>
        <color indexed="8"/>
        <rFont val="Calibri"/>
        <family val="2"/>
        <charset val="204"/>
      </rPr>
      <t>,</t>
    </r>
    <r>
      <rPr>
        <sz val="8"/>
        <rFont val="Arial"/>
        <family val="2"/>
        <charset val="204"/>
      </rPr>
      <t xml:space="preserve"> разрешение </t>
    </r>
    <r>
      <rPr>
        <b/>
        <sz val="11"/>
        <color indexed="8"/>
        <rFont val="Calibri"/>
        <family val="2"/>
        <charset val="204"/>
      </rPr>
      <t>2 Mp  (1920 х 1080)</t>
    </r>
    <r>
      <rPr>
        <sz val="8"/>
        <rFont val="Arial"/>
        <family val="2"/>
        <charset val="204"/>
      </rPr>
      <t xml:space="preserve"> 30 к/с, чувствительность: Цвет 0.01Люкс, Ч/Б 0.001Люкс (F1.2, AGC Вкл), 0 Люкс с ИК, поддержка передачи видео на расстояние до 500м по коаксиальному кабелю, 3-х мегапиксельный вариофокальный моторизированный объектив  </t>
    </r>
    <r>
      <rPr>
        <b/>
        <sz val="11"/>
        <color indexed="8"/>
        <rFont val="Calibri"/>
        <family val="2"/>
        <charset val="204"/>
      </rPr>
      <t>f=2.8-12 мм</t>
    </r>
    <r>
      <rPr>
        <sz val="8"/>
        <rFont val="Arial"/>
        <family val="2"/>
        <charset val="204"/>
      </rPr>
      <t>.  ИК подсветка до 40 метров, питание DC12В/600mA, -40°С ~ +60°С, ø79 x 245 мм, IP-66</t>
    </r>
  </si>
  <si>
    <t>TSc-PL1080pAHDv (5-50)</t>
  </si>
  <si>
    <r>
      <t xml:space="preserve">Цилиндрическая AHD видеокамера </t>
    </r>
    <r>
      <rPr>
        <b/>
        <sz val="11"/>
        <color indexed="8"/>
        <rFont val="Calibri"/>
        <family val="2"/>
        <charset val="204"/>
      </rPr>
      <t>1080P</t>
    </r>
    <r>
      <rPr>
        <sz val="8"/>
        <rFont val="Arial"/>
        <family val="2"/>
        <charset val="204"/>
      </rPr>
      <t xml:space="preserve"> «День/Ночь», CMOS Sensor, </t>
    </r>
    <r>
      <rPr>
        <b/>
        <sz val="11"/>
        <color indexed="8"/>
        <rFont val="Calibri"/>
        <family val="2"/>
        <charset val="204"/>
      </rPr>
      <t>2 Mp (1920 х 1080)</t>
    </r>
    <r>
      <rPr>
        <sz val="8"/>
        <rFont val="Arial"/>
        <family val="2"/>
        <charset val="204"/>
      </rPr>
      <t>, 0.01Лк, 2-х мегапиксельный вариофокальный</t>
    </r>
    <r>
      <rPr>
        <sz val="11"/>
        <color indexed="8"/>
        <rFont val="Calibri"/>
        <family val="2"/>
        <charset val="204"/>
      </rPr>
      <t xml:space="preserve"> объектив </t>
    </r>
    <r>
      <rPr>
        <b/>
        <sz val="11"/>
        <color indexed="8"/>
        <rFont val="Calibri"/>
        <family val="2"/>
        <charset val="204"/>
      </rPr>
      <t xml:space="preserve"> f=5-50 мм</t>
    </r>
    <r>
      <rPr>
        <sz val="11"/>
        <color indexed="8"/>
        <rFont val="Calibri"/>
        <family val="2"/>
        <charset val="204"/>
      </rPr>
      <t xml:space="preserve">. ИК подсветка </t>
    </r>
    <r>
      <rPr>
        <b/>
        <sz val="11"/>
        <color indexed="8"/>
        <rFont val="Calibri"/>
        <family val="2"/>
        <charset val="204"/>
      </rPr>
      <t>до 100 м</t>
    </r>
    <r>
      <rPr>
        <sz val="11"/>
        <color indexed="8"/>
        <rFont val="Calibri"/>
        <family val="2"/>
        <charset val="204"/>
      </rPr>
      <t>,</t>
    </r>
    <r>
      <rPr>
        <sz val="8"/>
        <rFont val="Arial"/>
        <family val="2"/>
        <charset val="204"/>
      </rPr>
      <t xml:space="preserve"> DC12В/600mA, -40°С ~ +60°С, ø110 х 330мм, IP-66</t>
    </r>
  </si>
  <si>
    <t>TSc-PL1080pAHDv (2.8-12)</t>
  </si>
  <si>
    <r>
      <t xml:space="preserve">Цилиндрическая AHD видеокамера </t>
    </r>
    <r>
      <rPr>
        <b/>
        <sz val="11"/>
        <color indexed="8"/>
        <rFont val="Calibri"/>
        <family val="2"/>
        <charset val="204"/>
      </rPr>
      <t>1080P</t>
    </r>
    <r>
      <rPr>
        <sz val="8"/>
        <rFont val="Arial"/>
        <family val="2"/>
        <charset val="204"/>
      </rPr>
      <t xml:space="preserve"> «День/Ночь», </t>
    </r>
    <r>
      <rPr>
        <sz val="11"/>
        <color indexed="8"/>
        <rFont val="Calibri"/>
        <family val="2"/>
        <charset val="204"/>
      </rPr>
      <t>CMOS Sensor</t>
    </r>
    <r>
      <rPr>
        <sz val="8"/>
        <rFont val="Arial"/>
        <family val="2"/>
        <charset val="204"/>
      </rPr>
      <t xml:space="preserve">, разрешение </t>
    </r>
    <r>
      <rPr>
        <b/>
        <sz val="11"/>
        <color indexed="8"/>
        <rFont val="Calibri"/>
        <family val="2"/>
        <charset val="204"/>
      </rPr>
      <t>2 Mp  (1920 х 1080)</t>
    </r>
    <r>
      <rPr>
        <sz val="8"/>
        <rFont val="Arial"/>
        <family val="2"/>
        <charset val="204"/>
      </rPr>
      <t xml:space="preserve"> 30 к/с, чувствительность: Цвет 0.01Люкс, Ч/Б 0.001Люкс (F1.2, AGC Вкл), 0 Люкс с ИК, поддержка передачи видео на расстояние до 500м по коаксиальному кабелю, 2-х мегапиксельный вариофокальный объектив  </t>
    </r>
    <r>
      <rPr>
        <b/>
        <sz val="11"/>
        <color indexed="8"/>
        <rFont val="Calibri"/>
        <family val="2"/>
        <charset val="204"/>
      </rPr>
      <t>f=2.8-12мм</t>
    </r>
    <r>
      <rPr>
        <sz val="8"/>
        <rFont val="Arial"/>
        <family val="2"/>
        <charset val="204"/>
      </rPr>
      <t xml:space="preserve">.  </t>
    </r>
    <r>
      <rPr>
        <b/>
        <sz val="11"/>
        <color indexed="8"/>
        <rFont val="Calibri"/>
        <family val="2"/>
        <charset val="204"/>
      </rPr>
      <t>ИК подсветка до 40 метров</t>
    </r>
    <r>
      <rPr>
        <sz val="8"/>
        <rFont val="Arial"/>
        <family val="2"/>
        <charset val="204"/>
      </rPr>
      <t>, питание DC12В/600mA, -40°С ~ +60°С, Ø 79 x 245  мм, IP-66</t>
    </r>
  </si>
  <si>
    <t>TSc-P1080pUVCv (2.8-12)</t>
  </si>
  <si>
    <r>
      <t xml:space="preserve">Цилиндрическая </t>
    </r>
    <r>
      <rPr>
        <b/>
        <sz val="11"/>
        <color indexed="8"/>
        <rFont val="Calibri"/>
        <family val="2"/>
        <charset val="204"/>
      </rPr>
      <t>универсальная видеокамера 4 в1</t>
    </r>
    <r>
      <rPr>
        <sz val="8"/>
        <rFont val="Arial"/>
        <family val="2"/>
        <charset val="204"/>
      </rPr>
      <t xml:space="preserve"> (AHD, TVI, CVI, CVBS) 1080P «День/Ночь», 1/2.9" SONY CMOS Sensor, разрешение </t>
    </r>
    <r>
      <rPr>
        <b/>
        <sz val="11"/>
        <color indexed="8"/>
        <rFont val="Calibri"/>
        <family val="2"/>
        <charset val="204"/>
      </rPr>
      <t xml:space="preserve">2 Mp  (1920 х 1080) </t>
    </r>
    <r>
      <rPr>
        <sz val="8"/>
        <rFont val="Arial"/>
        <family val="2"/>
        <charset val="204"/>
      </rPr>
      <t xml:space="preserve">30 к/с, чувствительность: Цвет 0.01Люкс, Ч/Б 0.001Люкс (F1.8, AGC Вкл), 0 Люкс с ИК; поддержка передачи видео на расстояние до 500м по коаксиальному кабелю, 3-х мегапиксельный вариофокальный </t>
    </r>
    <r>
      <rPr>
        <b/>
        <sz val="11"/>
        <color indexed="8"/>
        <rFont val="Calibri"/>
        <family val="2"/>
        <charset val="204"/>
      </rPr>
      <t>объектив f=2.8-12 мм</t>
    </r>
    <r>
      <rPr>
        <sz val="8"/>
        <rFont val="Arial"/>
        <family val="2"/>
        <charset val="204"/>
      </rPr>
      <t xml:space="preserve">. </t>
    </r>
    <r>
      <rPr>
        <sz val="11"/>
        <color indexed="8"/>
        <rFont val="Calibri"/>
        <family val="2"/>
        <charset val="204"/>
      </rPr>
      <t>ИК подсветка</t>
    </r>
    <r>
      <rPr>
        <b/>
        <sz val="11"/>
        <color indexed="8"/>
        <rFont val="Calibri"/>
        <family val="2"/>
        <charset val="204"/>
      </rPr>
      <t xml:space="preserve"> до 30 метров</t>
    </r>
    <r>
      <rPr>
        <sz val="8"/>
        <rFont val="Arial"/>
        <family val="2"/>
        <charset val="204"/>
      </rPr>
      <t>, питание DC12В/400mA, -30°С ~ +60°С, 76 x 210.8 мм, IP-66</t>
    </r>
  </si>
  <si>
    <t>TSc-PL960pAHDv (5-50)</t>
  </si>
  <si>
    <r>
      <t>Уличная AHD видеокамера</t>
    </r>
    <r>
      <rPr>
        <b/>
        <sz val="11"/>
        <color indexed="8"/>
        <rFont val="Calibri"/>
        <family val="2"/>
        <charset val="204"/>
      </rPr>
      <t xml:space="preserve"> 960P</t>
    </r>
    <r>
      <rPr>
        <sz val="8"/>
        <rFont val="Arial"/>
        <family val="2"/>
        <charset val="204"/>
      </rPr>
      <t xml:space="preserve"> «День/Ночь», 1/3" SONY Exmor CMOS Sensor (IMX225), </t>
    </r>
    <r>
      <rPr>
        <b/>
        <sz val="11"/>
        <color indexed="8"/>
        <rFont val="Calibri"/>
        <family val="2"/>
        <charset val="204"/>
      </rPr>
      <t>1.3 Mp (1280 х 960), 0,01 лк</t>
    </r>
    <r>
      <rPr>
        <sz val="8"/>
        <rFont val="Arial"/>
        <family val="2"/>
        <charset val="204"/>
      </rPr>
      <t xml:space="preserve">, вариофокальный </t>
    </r>
    <r>
      <rPr>
        <b/>
        <sz val="11"/>
        <color indexed="8"/>
        <rFont val="Calibri"/>
        <family val="2"/>
        <charset val="204"/>
      </rPr>
      <t>объектив f=5-50 мм</t>
    </r>
    <r>
      <rPr>
        <sz val="8"/>
        <rFont val="Arial"/>
        <family val="2"/>
        <charset val="204"/>
      </rPr>
      <t xml:space="preserve">, ИК подсветка </t>
    </r>
    <r>
      <rPr>
        <b/>
        <sz val="11"/>
        <color indexed="8"/>
        <rFont val="Calibri"/>
        <family val="2"/>
        <charset val="204"/>
      </rPr>
      <t>до 100 метров</t>
    </r>
    <r>
      <rPr>
        <sz val="8"/>
        <rFont val="Arial"/>
        <family val="2"/>
        <charset val="204"/>
      </rPr>
      <t>, DC12В/600mA, -40°С ~ +60°С,ø110 х 330мм, IP-66</t>
    </r>
  </si>
  <si>
    <t>TSc-PL960pAHDv (2.8-12)</t>
  </si>
  <si>
    <r>
      <t xml:space="preserve">Цилиндрическая AHD видеокамера </t>
    </r>
    <r>
      <rPr>
        <b/>
        <sz val="11"/>
        <color indexed="8"/>
        <rFont val="Calibri"/>
        <family val="2"/>
        <charset val="204"/>
      </rPr>
      <t>960P</t>
    </r>
    <r>
      <rPr>
        <sz val="8"/>
        <rFont val="Arial"/>
        <family val="2"/>
        <charset val="204"/>
      </rPr>
      <t xml:space="preserve"> «День/Ночь», </t>
    </r>
    <r>
      <rPr>
        <b/>
        <sz val="11"/>
        <color indexed="8"/>
        <rFont val="Calibri"/>
        <family val="2"/>
        <charset val="204"/>
      </rPr>
      <t>1/3" SONY Exmor CMOS Sensor</t>
    </r>
    <r>
      <rPr>
        <sz val="8"/>
        <rFont val="Arial"/>
        <family val="2"/>
        <charset val="204"/>
      </rPr>
      <t xml:space="preserve"> (IMX225), разрешение </t>
    </r>
    <r>
      <rPr>
        <b/>
        <sz val="11"/>
        <color indexed="8"/>
        <rFont val="Calibri"/>
        <family val="2"/>
        <charset val="204"/>
      </rPr>
      <t>1.3 Mp (1280 х 960)</t>
    </r>
    <r>
      <rPr>
        <sz val="8"/>
        <rFont val="Arial"/>
        <family val="2"/>
        <charset val="204"/>
      </rPr>
      <t xml:space="preserve">/ 30 к/с, чувствительность 0,01 лк, поддержка передачи видео на расстояние до 500м по коаксиальному кабелю, двух мегапиксельный вариофокальный объектив </t>
    </r>
    <r>
      <rPr>
        <b/>
        <sz val="11"/>
        <color indexed="8"/>
        <rFont val="Calibri"/>
        <family val="2"/>
        <charset val="204"/>
      </rPr>
      <t>f=2,8-12 мм, ИК подсветка до 40 метров</t>
    </r>
    <r>
      <rPr>
        <sz val="8"/>
        <rFont val="Arial"/>
        <family val="2"/>
        <charset val="204"/>
      </rPr>
      <t>, питание DC12В/400mA, -40°С ~ +60°С, Ø 79 x 245 мм, IP-66</t>
    </r>
  </si>
  <si>
    <t>TSc-PL720pAHDv (2.8-12)</t>
  </si>
  <si>
    <r>
      <t xml:space="preserve">Цилиндрическая AHD видеокамера </t>
    </r>
    <r>
      <rPr>
        <b/>
        <sz val="11"/>
        <color indexed="8"/>
        <rFont val="Calibri"/>
        <family val="2"/>
        <charset val="204"/>
      </rPr>
      <t>720P</t>
    </r>
    <r>
      <rPr>
        <sz val="8"/>
        <rFont val="Arial"/>
        <family val="2"/>
        <charset val="204"/>
      </rPr>
      <t xml:space="preserve"> «День/Ночь», </t>
    </r>
    <r>
      <rPr>
        <b/>
        <sz val="11"/>
        <color indexed="8"/>
        <rFont val="Calibri"/>
        <family val="2"/>
        <charset val="204"/>
      </rPr>
      <t>1/4" Aptina CMOS Sensor</t>
    </r>
    <r>
      <rPr>
        <sz val="8"/>
        <rFont val="Arial"/>
        <family val="2"/>
        <charset val="204"/>
      </rPr>
      <t xml:space="preserve"> (AR0141), разрешение </t>
    </r>
    <r>
      <rPr>
        <b/>
        <sz val="11"/>
        <color indexed="8"/>
        <rFont val="Calibri"/>
        <family val="2"/>
        <charset val="204"/>
      </rPr>
      <t>1 Mp (1280 х 720)</t>
    </r>
    <r>
      <rPr>
        <sz val="8"/>
        <rFont val="Arial"/>
        <family val="2"/>
        <charset val="204"/>
      </rPr>
      <t xml:space="preserve">/ 30 к/с, чувствительность 0,01 лк, поддержка передачи видео на расстояние до 500м по коаксиальному кабелю, мегапиксельный вариофокальный объектив </t>
    </r>
    <r>
      <rPr>
        <b/>
        <sz val="11"/>
        <color indexed="8"/>
        <rFont val="Calibri"/>
        <family val="2"/>
        <charset val="204"/>
      </rPr>
      <t>f=2,8-12 мм</t>
    </r>
    <r>
      <rPr>
        <sz val="8"/>
        <rFont val="Arial"/>
        <family val="2"/>
        <charset val="204"/>
      </rPr>
      <t xml:space="preserve">,  </t>
    </r>
    <r>
      <rPr>
        <b/>
        <sz val="11"/>
        <color indexed="8"/>
        <rFont val="Calibri"/>
        <family val="2"/>
        <charset val="204"/>
      </rPr>
      <t>ИК подсветка до 40 метров</t>
    </r>
    <r>
      <rPr>
        <sz val="8"/>
        <rFont val="Arial"/>
        <family val="2"/>
        <charset val="204"/>
      </rPr>
      <t>, питание DC12В/400mA, -40°С ~ +60°С, Ø 79 x 245 мм, IP-66</t>
    </r>
  </si>
  <si>
    <t>TSc-P1080pAHDf (3.6)</t>
  </si>
  <si>
    <r>
      <t xml:space="preserve">Цилиндрическая AHD видеокамера </t>
    </r>
    <r>
      <rPr>
        <b/>
        <sz val="11"/>
        <color indexed="8"/>
        <rFont val="Calibri"/>
        <family val="2"/>
        <charset val="204"/>
      </rPr>
      <t>1080P</t>
    </r>
    <r>
      <rPr>
        <sz val="8"/>
        <rFont val="Arial"/>
        <family val="2"/>
        <charset val="204"/>
      </rPr>
      <t xml:space="preserve"> «День/Ночь»,  1/2.9" </t>
    </r>
    <r>
      <rPr>
        <sz val="11"/>
        <color indexed="8"/>
        <rFont val="Calibri"/>
        <family val="2"/>
        <charset val="204"/>
      </rPr>
      <t>CMOS Sensor</t>
    </r>
    <r>
      <rPr>
        <sz val="8"/>
        <rFont val="Arial"/>
        <family val="2"/>
        <charset val="204"/>
      </rPr>
      <t xml:space="preserve">, разрешение </t>
    </r>
    <r>
      <rPr>
        <b/>
        <sz val="11"/>
        <color indexed="8"/>
        <rFont val="Calibri"/>
        <family val="2"/>
        <charset val="204"/>
      </rPr>
      <t>2 Mp  (1920 х 1080)</t>
    </r>
    <r>
      <rPr>
        <sz val="8"/>
        <rFont val="Arial"/>
        <family val="2"/>
        <charset val="204"/>
      </rPr>
      <t xml:space="preserve"> 30 к/с, чувствительность: Цвет 0.01Люкс, Ч/Б 0.001Люкс (F1.2, AGC Вкл), 0 Люкс с ИК, поддержка передачи видео на расстояние до 500м по коаксиальному кабелю, двух мегапиксельный фиксированный объектив </t>
    </r>
    <r>
      <rPr>
        <b/>
        <sz val="11"/>
        <color indexed="8"/>
        <rFont val="Calibri"/>
        <family val="2"/>
        <charset val="204"/>
      </rPr>
      <t>f=3.6 мм</t>
    </r>
    <r>
      <rPr>
        <sz val="8"/>
        <rFont val="Arial"/>
        <family val="2"/>
        <charset val="204"/>
      </rPr>
      <t xml:space="preserve">.  </t>
    </r>
    <r>
      <rPr>
        <b/>
        <sz val="11"/>
        <color indexed="8"/>
        <rFont val="Calibri"/>
        <family val="2"/>
        <charset val="204"/>
      </rPr>
      <t>ИК подсветка до 20 метров</t>
    </r>
    <r>
      <rPr>
        <sz val="8"/>
        <rFont val="Arial"/>
        <family val="2"/>
        <charset val="204"/>
      </rPr>
      <t>, питание DC12В/400mA, -40°С ~ +60°С, 163x59х60 мм, IP-66</t>
    </r>
  </si>
  <si>
    <t>TSc-P1080pUVCf (3.6)</t>
  </si>
  <si>
    <r>
      <t xml:space="preserve">Цилиндрическая </t>
    </r>
    <r>
      <rPr>
        <b/>
        <sz val="11"/>
        <color indexed="8"/>
        <rFont val="Calibri"/>
        <family val="2"/>
        <charset val="204"/>
      </rPr>
      <t>универсальная видеокамера 4 в 1</t>
    </r>
    <r>
      <rPr>
        <sz val="11"/>
        <color indexed="8"/>
        <rFont val="Calibri"/>
        <family val="2"/>
        <charset val="204"/>
      </rPr>
      <t xml:space="preserve"> (AHD, TVI, CVI, CVBS) </t>
    </r>
    <r>
      <rPr>
        <sz val="8"/>
        <rFont val="Arial"/>
        <family val="2"/>
        <charset val="204"/>
      </rPr>
      <t xml:space="preserve">1080P «День/Ночь», 1/2.9" SONY CMOS Sensor, разрешение </t>
    </r>
    <r>
      <rPr>
        <b/>
        <sz val="11"/>
        <color indexed="8"/>
        <rFont val="Calibri"/>
        <family val="2"/>
        <charset val="204"/>
      </rPr>
      <t>2 Mp  (1920 х 1080)</t>
    </r>
    <r>
      <rPr>
        <sz val="8"/>
        <rFont val="Arial"/>
        <family val="2"/>
        <charset val="204"/>
      </rPr>
      <t xml:space="preserve"> 30 к/с, чувствительность: Цвет 0.01Люкс, Ч/Б 0.001Люкс (F1.8, AGC Вкл), 0 Люкс с ИК, поддержка передачи видео на расстояние до 500м по коаксиальному кабелю, 3-х мегапиксельный фиксированный объектив </t>
    </r>
    <r>
      <rPr>
        <b/>
        <sz val="11"/>
        <color indexed="8"/>
        <rFont val="Calibri"/>
        <family val="2"/>
        <charset val="204"/>
      </rPr>
      <t>f=3.6мм (86°)</t>
    </r>
    <r>
      <rPr>
        <sz val="8"/>
        <rFont val="Arial"/>
        <family val="2"/>
        <charset val="204"/>
      </rPr>
      <t xml:space="preserve">. ИК подсветка </t>
    </r>
    <r>
      <rPr>
        <b/>
        <sz val="11"/>
        <color indexed="8"/>
        <rFont val="Calibri"/>
        <family val="2"/>
        <charset val="204"/>
      </rPr>
      <t>до 20 метров</t>
    </r>
    <r>
      <rPr>
        <sz val="8"/>
        <rFont val="Arial"/>
        <family val="2"/>
        <charset val="204"/>
      </rPr>
      <t>, питание DC12В/400mA, -30°С ~+60°С, 62 x 162 мм, IP-66</t>
    </r>
  </si>
  <si>
    <t>TSc-P960pAHDf (3.6)</t>
  </si>
  <si>
    <r>
      <t xml:space="preserve">Цилиндрическая AHD видеокамера AHD </t>
    </r>
    <r>
      <rPr>
        <b/>
        <sz val="11"/>
        <color indexed="8"/>
        <rFont val="Calibri"/>
        <family val="2"/>
        <charset val="204"/>
      </rPr>
      <t>960P</t>
    </r>
    <r>
      <rPr>
        <sz val="8"/>
        <rFont val="Arial"/>
        <family val="2"/>
        <charset val="204"/>
      </rPr>
      <t xml:space="preserve"> «День/Ночь», </t>
    </r>
    <r>
      <rPr>
        <b/>
        <sz val="11"/>
        <color indexed="8"/>
        <rFont val="Calibri"/>
        <family val="2"/>
        <charset val="204"/>
      </rPr>
      <t>1/3" SONY Exmor CMOS Sensor</t>
    </r>
    <r>
      <rPr>
        <sz val="8"/>
        <rFont val="Arial"/>
        <family val="2"/>
        <charset val="204"/>
      </rPr>
      <t xml:space="preserve"> (IMX225), разрешение </t>
    </r>
    <r>
      <rPr>
        <b/>
        <sz val="11"/>
        <color indexed="8"/>
        <rFont val="Calibri"/>
        <family val="2"/>
        <charset val="204"/>
      </rPr>
      <t>1.3 Mp (1280х960)</t>
    </r>
    <r>
      <rPr>
        <sz val="8"/>
        <rFont val="Arial"/>
        <family val="2"/>
        <charset val="204"/>
      </rPr>
      <t xml:space="preserve"> / 30 к/с, чувствительность 0.01 лк, поддержка передачи видео на расстояние до 500 м по коаксиальному кабелю, мегапиксельный фиксированный объектив </t>
    </r>
    <r>
      <rPr>
        <b/>
        <sz val="11"/>
        <color indexed="8"/>
        <rFont val="Calibri"/>
        <family val="2"/>
        <charset val="204"/>
      </rPr>
      <t>f=3.6 мм, ИК подсветка до 20 м</t>
    </r>
    <r>
      <rPr>
        <sz val="8"/>
        <rFont val="Arial"/>
        <family val="2"/>
        <charset val="204"/>
      </rPr>
      <t>, питание DC12В / 400mA, -40...+60°С, 163x59х60 мм, IP-66</t>
    </r>
  </si>
  <si>
    <t>TSc-P720pAHDf (2.8)</t>
  </si>
  <si>
    <r>
      <t xml:space="preserve">Цилиндрическая AHD видеокамера AHD </t>
    </r>
    <r>
      <rPr>
        <b/>
        <sz val="11"/>
        <color indexed="8"/>
        <rFont val="Calibri"/>
        <family val="2"/>
        <charset val="204"/>
      </rPr>
      <t>720P</t>
    </r>
    <r>
      <rPr>
        <sz val="8"/>
        <rFont val="Arial"/>
        <family val="2"/>
        <charset val="204"/>
      </rPr>
      <t xml:space="preserve"> «День/Ночь», </t>
    </r>
    <r>
      <rPr>
        <b/>
        <sz val="11"/>
        <color indexed="8"/>
        <rFont val="Calibri"/>
        <family val="2"/>
        <charset val="204"/>
      </rPr>
      <t>1/4" Aptina CMOS Sensor</t>
    </r>
    <r>
      <rPr>
        <sz val="8"/>
        <rFont val="Arial"/>
        <family val="2"/>
        <charset val="204"/>
      </rPr>
      <t xml:space="preserve"> (AR0141), разрешение </t>
    </r>
    <r>
      <rPr>
        <b/>
        <sz val="11"/>
        <color indexed="8"/>
        <rFont val="Calibri"/>
        <family val="2"/>
        <charset val="204"/>
      </rPr>
      <t>1 Mp (1280х720)</t>
    </r>
    <r>
      <rPr>
        <sz val="8"/>
        <rFont val="Arial"/>
        <family val="2"/>
        <charset val="204"/>
      </rPr>
      <t xml:space="preserve"> / 30 к/с, чувствительность 0.01 лк, поддержка передачи видео на расстояние до 500 м по коаксиальному кабелю, мегапиксельный фиксированный объектив </t>
    </r>
    <r>
      <rPr>
        <b/>
        <sz val="11"/>
        <color indexed="8"/>
        <rFont val="Calibri"/>
        <family val="2"/>
        <charset val="204"/>
      </rPr>
      <t>f=2.8 мм</t>
    </r>
    <r>
      <rPr>
        <sz val="8"/>
        <rFont val="Arial"/>
        <family val="2"/>
        <charset val="204"/>
      </rPr>
      <t>,</t>
    </r>
    <r>
      <rPr>
        <b/>
        <sz val="11"/>
        <color indexed="8"/>
        <rFont val="Calibri"/>
        <family val="2"/>
        <charset val="204"/>
      </rPr>
      <t xml:space="preserve"> ИК подсветка до 20 м</t>
    </r>
    <r>
      <rPr>
        <sz val="8"/>
        <rFont val="Arial"/>
        <family val="2"/>
        <charset val="204"/>
      </rPr>
      <t>, питание DC12В/400mA, -40...+60°С, 163x59х60 мм, IP-66</t>
    </r>
  </si>
  <si>
    <t>TSc-Pecof (2.8)</t>
  </si>
  <si>
    <r>
      <t xml:space="preserve">Цилиндрическая видеокамера AHD </t>
    </r>
    <r>
      <rPr>
        <b/>
        <sz val="11"/>
        <color indexed="8"/>
        <rFont val="Calibri"/>
        <family val="2"/>
        <charset val="204"/>
      </rPr>
      <t>720P</t>
    </r>
    <r>
      <rPr>
        <sz val="8"/>
        <rFont val="Arial"/>
        <family val="2"/>
        <charset val="204"/>
      </rPr>
      <t xml:space="preserve"> «День/Ночь», </t>
    </r>
    <r>
      <rPr>
        <b/>
        <sz val="11"/>
        <color indexed="8"/>
        <rFont val="Calibri"/>
        <family val="2"/>
        <charset val="204"/>
      </rPr>
      <t>1/4" CMOS Sensor</t>
    </r>
    <r>
      <rPr>
        <sz val="8"/>
        <rFont val="Arial"/>
        <family val="2"/>
        <charset val="204"/>
      </rPr>
      <t xml:space="preserve"> (OV9732), разрешение </t>
    </r>
    <r>
      <rPr>
        <b/>
        <sz val="11"/>
        <color indexed="8"/>
        <rFont val="Calibri"/>
        <family val="2"/>
        <charset val="204"/>
      </rPr>
      <t>1 Mp (1280х720)</t>
    </r>
    <r>
      <rPr>
        <sz val="8"/>
        <rFont val="Arial"/>
        <family val="2"/>
        <charset val="204"/>
      </rPr>
      <t xml:space="preserve"> / 30 к/с, AHD-выход, чувствительность 0.01 лк, поддержка передачи видео на расстояние до 500 м по коаксиальному кабелю, мегапиксельный фиксированный объектив</t>
    </r>
    <r>
      <rPr>
        <b/>
        <sz val="11"/>
        <color indexed="8"/>
        <rFont val="Calibri"/>
        <family val="2"/>
        <charset val="204"/>
      </rPr>
      <t xml:space="preserve"> f=3.6 мм</t>
    </r>
    <r>
      <rPr>
        <sz val="8"/>
        <rFont val="Arial"/>
        <family val="2"/>
        <charset val="204"/>
      </rPr>
      <t xml:space="preserve">. </t>
    </r>
    <r>
      <rPr>
        <b/>
        <sz val="11"/>
        <color indexed="8"/>
        <rFont val="Calibri"/>
        <family val="2"/>
        <charset val="204"/>
      </rPr>
      <t>ИК подсветка до 20 м</t>
    </r>
    <r>
      <rPr>
        <sz val="8"/>
        <rFont val="Arial"/>
        <family val="2"/>
        <charset val="204"/>
      </rPr>
      <t>, питание DC12В/300mA, -30...+60°С, 150x55 мм, IP-66</t>
    </r>
  </si>
  <si>
    <t>TSc-Pecof2 (3.6)</t>
  </si>
  <si>
    <r>
      <t xml:space="preserve">Цилиндрическая видеокамера AHD </t>
    </r>
    <r>
      <rPr>
        <b/>
        <sz val="11"/>
        <color indexed="8"/>
        <rFont val="Calibri"/>
        <family val="2"/>
        <charset val="204"/>
      </rPr>
      <t>1080P</t>
    </r>
    <r>
      <rPr>
        <sz val="8"/>
        <rFont val="Arial"/>
        <family val="2"/>
        <charset val="204"/>
      </rPr>
      <t xml:space="preserve"> «День/Ночь», </t>
    </r>
    <r>
      <rPr>
        <b/>
        <sz val="11"/>
        <color indexed="8"/>
        <rFont val="Calibri"/>
        <family val="2"/>
        <charset val="204"/>
      </rPr>
      <t>1/2,7" CMOS Sensor</t>
    </r>
    <r>
      <rPr>
        <sz val="8"/>
        <rFont val="Arial"/>
        <family val="2"/>
        <charset val="204"/>
      </rPr>
      <t xml:space="preserve">, разрешение </t>
    </r>
    <r>
      <rPr>
        <b/>
        <sz val="11"/>
        <color indexed="8"/>
        <rFont val="Calibri"/>
        <family val="2"/>
        <charset val="204"/>
      </rPr>
      <t>2 Mp (1920х1080)</t>
    </r>
    <r>
      <rPr>
        <sz val="8"/>
        <rFont val="Arial"/>
        <family val="2"/>
        <charset val="204"/>
      </rPr>
      <t xml:space="preserve"> / 30 к/с, AHD-выход, чувствительность 0.01 лк, поддержка передачи видео на расстояние до 500 м по коаксиальному кабелю, двухмегапиксельный фиксированный объектив</t>
    </r>
    <r>
      <rPr>
        <b/>
        <sz val="11"/>
        <color indexed="8"/>
        <rFont val="Calibri"/>
        <family val="2"/>
        <charset val="204"/>
      </rPr>
      <t xml:space="preserve"> f=3.6 мм</t>
    </r>
    <r>
      <rPr>
        <sz val="8"/>
        <rFont val="Arial"/>
        <family val="2"/>
        <charset val="204"/>
      </rPr>
      <t xml:space="preserve">. </t>
    </r>
    <r>
      <rPr>
        <b/>
        <sz val="11"/>
        <color indexed="8"/>
        <rFont val="Calibri"/>
        <family val="2"/>
        <charset val="204"/>
      </rPr>
      <t>ИК подсветка до 20 м</t>
    </r>
    <r>
      <rPr>
        <sz val="8"/>
        <rFont val="Arial"/>
        <family val="2"/>
        <charset val="204"/>
      </rPr>
      <t>, питание DC12В/400mA, -30...+60°С, 173x63 мм, IP-66</t>
    </r>
  </si>
  <si>
    <t>Купольные видеокамеры</t>
  </si>
  <si>
    <t xml:space="preserve">TSc-Di1080pAHDv (2.8-12) </t>
  </si>
  <si>
    <r>
      <t>Купольная AHD видеокамера для внутренней установки с ИК-подсветкой</t>
    </r>
    <r>
      <rPr>
        <b/>
        <sz val="11"/>
        <color indexed="8"/>
        <rFont val="Calibri"/>
        <family val="2"/>
        <charset val="204"/>
      </rPr>
      <t>, 1/2,7" CMOS Sensor</t>
    </r>
    <r>
      <rPr>
        <sz val="8"/>
        <rFont val="Arial"/>
        <family val="2"/>
        <charset val="204"/>
      </rPr>
      <t>, разрешение</t>
    </r>
    <r>
      <rPr>
        <b/>
        <sz val="11"/>
        <color indexed="8"/>
        <rFont val="Calibri"/>
        <family val="2"/>
        <charset val="204"/>
      </rPr>
      <t xml:space="preserve"> 1080Р (1920 х 1080)/ 30 к/с</t>
    </r>
    <r>
      <rPr>
        <sz val="8"/>
        <rFont val="Arial"/>
        <family val="2"/>
        <charset val="204"/>
      </rPr>
      <t>, AHD-выход, поддержка передачи видео на расстояние до 500м по коаксиальному кабелю,  вариофокальный объектив  f=2.8-12 мм. ИК-подсветка (дистанция подсветки около 25 метров), питание DC12В / 400mA</t>
    </r>
  </si>
  <si>
    <t>TSc-Di1080pUVCv (2.8-12)</t>
  </si>
  <si>
    <r>
      <t xml:space="preserve">Купольная </t>
    </r>
    <r>
      <rPr>
        <b/>
        <sz val="11"/>
        <color indexed="8"/>
        <rFont val="Calibri"/>
        <family val="2"/>
        <charset val="204"/>
      </rPr>
      <t xml:space="preserve">универсальная видеокамера 4в1 </t>
    </r>
    <r>
      <rPr>
        <sz val="8"/>
        <rFont val="Arial"/>
        <family val="2"/>
        <charset val="204"/>
      </rPr>
      <t>(AHD, TVI, CVI, CVBS) 1080P «День/Ночь», 1/2.9" SONY CMOS Sensor, разрешение</t>
    </r>
    <r>
      <rPr>
        <b/>
        <sz val="11"/>
        <color indexed="8"/>
        <rFont val="Calibri"/>
        <family val="2"/>
        <charset val="204"/>
      </rPr>
      <t xml:space="preserve"> 2 Mp  (1920 х 1080) </t>
    </r>
    <r>
      <rPr>
        <sz val="8"/>
        <rFont val="Arial"/>
        <family val="2"/>
        <charset val="204"/>
      </rPr>
      <t xml:space="preserve">30 к/с, чувствительность: Цвет 0.01Люкс, Ч/Б 0.001Люкс (F1.8, AGC Вкл), 0 Люкс с ИК;  поддержка передачи видео на расстояние до 500м по коаксиальному кабелю, 2-х мегапиксельный вариофокальный объектив </t>
    </r>
    <r>
      <rPr>
        <b/>
        <sz val="11"/>
        <color indexed="8"/>
        <rFont val="Calibri"/>
        <family val="2"/>
        <charset val="204"/>
      </rPr>
      <t>f=2.8-12мм</t>
    </r>
    <r>
      <rPr>
        <sz val="8"/>
        <rFont val="Arial"/>
        <family val="2"/>
        <charset val="204"/>
      </rPr>
      <t xml:space="preserve">. ИК подсветка </t>
    </r>
    <r>
      <rPr>
        <b/>
        <sz val="11"/>
        <color indexed="8"/>
        <rFont val="Calibri"/>
        <family val="2"/>
        <charset val="204"/>
      </rPr>
      <t>до 20 метров</t>
    </r>
    <r>
      <rPr>
        <sz val="8"/>
        <rFont val="Arial"/>
        <family val="2"/>
        <charset val="204"/>
      </rPr>
      <t>, питание DC12В/400mA, -10°С ~ +60°С, ø112 x 88 мм, IP-54</t>
    </r>
  </si>
  <si>
    <t xml:space="preserve">TSc-Di960pAHDv (2.8-12) </t>
  </si>
  <si>
    <r>
      <t xml:space="preserve">Купольная AHD видеокамера для внутренней установки с ИК-подсветкой, </t>
    </r>
    <r>
      <rPr>
        <b/>
        <sz val="11"/>
        <color indexed="8"/>
        <rFont val="Calibri"/>
        <family val="2"/>
        <charset val="204"/>
      </rPr>
      <t>1/3" SONY Exmor CMOS Sensor (IMX225)</t>
    </r>
    <r>
      <rPr>
        <sz val="8"/>
        <rFont val="Arial"/>
        <family val="2"/>
        <charset val="204"/>
      </rPr>
      <t>, разрешение</t>
    </r>
    <r>
      <rPr>
        <b/>
        <sz val="11"/>
        <color indexed="8"/>
        <rFont val="Calibri"/>
        <family val="2"/>
        <charset val="204"/>
      </rPr>
      <t xml:space="preserve"> 960Р (1280 х 960)/ 30 к/с</t>
    </r>
    <r>
      <rPr>
        <sz val="8"/>
        <rFont val="Arial"/>
        <family val="2"/>
        <charset val="204"/>
      </rPr>
      <t xml:space="preserve">, AHD-выход, поддержка передачи видео на расстояние до 500м по коаксиальному кабелю, мегапиксельный вариофокальный объектив  </t>
    </r>
    <r>
      <rPr>
        <b/>
        <sz val="11"/>
        <color indexed="8"/>
        <rFont val="Calibri"/>
        <family val="2"/>
        <charset val="204"/>
      </rPr>
      <t>f=2.8-12 мм</t>
    </r>
    <r>
      <rPr>
        <sz val="8"/>
        <rFont val="Arial"/>
        <family val="2"/>
        <charset val="204"/>
      </rPr>
      <t>.  ИК-подсветка(дистанция подсветки около 25 метров),  питание DC12В / 400mA.</t>
    </r>
  </si>
  <si>
    <t xml:space="preserve">TSc-Di720pAHDv (2.8-12) </t>
  </si>
  <si>
    <r>
      <t xml:space="preserve">Купольная AHD видеокамера для внутренней установки с ИК-подсветкой, </t>
    </r>
    <r>
      <rPr>
        <b/>
        <sz val="11"/>
        <color indexed="8"/>
        <rFont val="Calibri"/>
        <family val="2"/>
        <charset val="204"/>
      </rPr>
      <t>1/4"Aptina CMOS Sensor (AR0141)</t>
    </r>
    <r>
      <rPr>
        <sz val="8"/>
        <rFont val="Arial"/>
        <family val="2"/>
        <charset val="204"/>
      </rPr>
      <t xml:space="preserve">, разрешение </t>
    </r>
    <r>
      <rPr>
        <b/>
        <sz val="11"/>
        <color indexed="8"/>
        <rFont val="Calibri"/>
        <family val="2"/>
        <charset val="204"/>
      </rPr>
      <t>720Р (1280 х 720)/ 30 к/с,</t>
    </r>
    <r>
      <rPr>
        <sz val="8"/>
        <rFont val="Arial"/>
        <family val="2"/>
        <charset val="204"/>
      </rPr>
      <t xml:space="preserve"> AHD-выход, поддержка передачи видео на расстояние до 500м по коаксиальному кабелю, мегапиксельный вариофокальный объектив </t>
    </r>
    <r>
      <rPr>
        <b/>
        <sz val="11"/>
        <color indexed="8"/>
        <rFont val="Calibri"/>
        <family val="2"/>
        <charset val="204"/>
      </rPr>
      <t xml:space="preserve"> f=2.8-12 мм.</t>
    </r>
    <r>
      <rPr>
        <sz val="8"/>
        <rFont val="Arial"/>
        <family val="2"/>
        <charset val="204"/>
      </rPr>
      <t xml:space="preserve">  ИК-подсветка(дистанция подсветки около 25 метров),  питание DC12В / 400mA.</t>
    </r>
  </si>
  <si>
    <t>TSc-Di1080pAHDf (3.6)</t>
  </si>
  <si>
    <r>
      <t>Купольная AHD видеокамера для внутренней установки с ИК-подсветкой,</t>
    </r>
    <r>
      <rPr>
        <b/>
        <sz val="11"/>
        <color indexed="8"/>
        <rFont val="Calibri"/>
        <family val="2"/>
        <charset val="204"/>
      </rPr>
      <t xml:space="preserve"> </t>
    </r>
    <r>
      <rPr>
        <sz val="11"/>
        <color indexed="8"/>
        <rFont val="Calibri"/>
        <family val="2"/>
        <charset val="204"/>
      </rPr>
      <t>1/2,7" CMOS Sensor</t>
    </r>
    <r>
      <rPr>
        <b/>
        <sz val="11"/>
        <color indexed="8"/>
        <rFont val="Calibri"/>
        <family val="2"/>
        <charset val="204"/>
      </rPr>
      <t xml:space="preserve">, </t>
    </r>
    <r>
      <rPr>
        <sz val="8"/>
        <rFont val="Arial"/>
        <family val="2"/>
        <charset val="204"/>
      </rPr>
      <t>разрешение</t>
    </r>
    <r>
      <rPr>
        <b/>
        <sz val="11"/>
        <color indexed="8"/>
        <rFont val="Calibri"/>
        <family val="2"/>
        <charset val="204"/>
      </rPr>
      <t xml:space="preserve"> 1080Р (1920 х 1080)/ 30 к/с</t>
    </r>
    <r>
      <rPr>
        <sz val="8"/>
        <rFont val="Arial"/>
        <family val="2"/>
        <charset val="204"/>
      </rPr>
      <t xml:space="preserve">, AHD-выход, поддержка передачи видео на расстояние до 500м по коаксиальному кабелю,  фиксированый объектив  </t>
    </r>
    <r>
      <rPr>
        <b/>
        <sz val="11"/>
        <color indexed="8"/>
        <rFont val="Calibri"/>
        <family val="2"/>
        <charset val="204"/>
      </rPr>
      <t>f=3.6 мм.</t>
    </r>
    <r>
      <rPr>
        <sz val="8"/>
        <rFont val="Arial"/>
        <family val="2"/>
        <charset val="204"/>
      </rPr>
      <t xml:space="preserve">  ИК-подсветка(дистанция подсветки около 25 метров),  питание DC12В / 400mA.</t>
    </r>
  </si>
  <si>
    <t>TSc-Di1080pUVCf (3.6)</t>
  </si>
  <si>
    <r>
      <t xml:space="preserve">Купольная </t>
    </r>
    <r>
      <rPr>
        <b/>
        <sz val="11"/>
        <color indexed="8"/>
        <rFont val="Calibri"/>
        <family val="2"/>
        <charset val="204"/>
      </rPr>
      <t>универсальная видеокамера 4 в1</t>
    </r>
    <r>
      <rPr>
        <sz val="8"/>
        <rFont val="Arial"/>
        <family val="2"/>
        <charset val="204"/>
      </rPr>
      <t xml:space="preserve"> (AHD, TVI, CVI, CVBS) 1080P «День/Ночь», 1/2.9" SONY Exmor Sensor, разрешение </t>
    </r>
    <r>
      <rPr>
        <b/>
        <sz val="11"/>
        <color indexed="8"/>
        <rFont val="Calibri"/>
        <family val="2"/>
        <charset val="204"/>
      </rPr>
      <t>2 Mp  (1920 х 1080)</t>
    </r>
    <r>
      <rPr>
        <sz val="8"/>
        <rFont val="Arial"/>
        <family val="2"/>
        <charset val="204"/>
      </rPr>
      <t xml:space="preserve"> 30 к/с, чувствительность: Цвет 0.01Люкс, Ч/Б 0.001Люкс (F1.8, AGC Вкл), 0 Люкс с ИК; поддержка передачи видео на расстояние до 500м по коаксиальному кабелю, 2-х мегапиксельный фиксированный </t>
    </r>
    <r>
      <rPr>
        <b/>
        <sz val="11"/>
        <color indexed="8"/>
        <rFont val="Calibri"/>
        <family val="2"/>
        <charset val="204"/>
      </rPr>
      <t>объектив f=3.6мм</t>
    </r>
    <r>
      <rPr>
        <sz val="8"/>
        <rFont val="Arial"/>
        <family val="2"/>
        <charset val="204"/>
      </rPr>
      <t xml:space="preserve">. ИК подсветка </t>
    </r>
    <r>
      <rPr>
        <b/>
        <sz val="11"/>
        <color indexed="8"/>
        <rFont val="Calibri"/>
        <family val="2"/>
        <charset val="204"/>
      </rPr>
      <t>до 20 метров</t>
    </r>
    <r>
      <rPr>
        <sz val="8"/>
        <rFont val="Arial"/>
        <family val="2"/>
        <charset val="204"/>
      </rPr>
      <t>, питание DC12В/400mA, -10°С ~ +60°С, ø112 x 88 мм, IP-54</t>
    </r>
  </si>
  <si>
    <t xml:space="preserve">TSc-Di960pAHDf (3.6) </t>
  </si>
  <si>
    <r>
      <t xml:space="preserve">Купольная AHD видеокамера для внутренней установки с ИК-подсветкой, </t>
    </r>
    <r>
      <rPr>
        <b/>
        <sz val="11"/>
        <color indexed="8"/>
        <rFont val="Calibri"/>
        <family val="2"/>
        <charset val="204"/>
      </rPr>
      <t>1/3" SONY Exmor CMOS Sensor (IMX225)</t>
    </r>
    <r>
      <rPr>
        <sz val="8"/>
        <rFont val="Arial"/>
        <family val="2"/>
        <charset val="204"/>
      </rPr>
      <t>, разрешение</t>
    </r>
    <r>
      <rPr>
        <b/>
        <sz val="11"/>
        <color indexed="8"/>
        <rFont val="Calibri"/>
        <family val="2"/>
        <charset val="204"/>
      </rPr>
      <t xml:space="preserve"> 960Р (1280 х 960)/ 30 к/с</t>
    </r>
    <r>
      <rPr>
        <sz val="8"/>
        <rFont val="Arial"/>
        <family val="2"/>
        <charset val="204"/>
      </rPr>
      <t xml:space="preserve">, AHD-выход, поддержка передачи видео на расстояние до 500м по коаксиальному кабелю, мегапиксельный фиксированый объектив </t>
    </r>
    <r>
      <rPr>
        <b/>
        <sz val="11"/>
        <color indexed="8"/>
        <rFont val="Calibri"/>
        <family val="2"/>
        <charset val="204"/>
      </rPr>
      <t>f=3.6 мм</t>
    </r>
    <r>
      <rPr>
        <sz val="8"/>
        <rFont val="Arial"/>
        <family val="2"/>
        <charset val="204"/>
      </rPr>
      <t>. ИК-подсветка (дистанция подсветки около 25 метров), питание DC12В / 400mA.</t>
    </r>
  </si>
  <si>
    <t>TSc-Di720pAHDf (2.8)</t>
  </si>
  <si>
    <r>
      <t xml:space="preserve">Купольная AHD видеокамера для внутренней установки с ИК-подсветкой, </t>
    </r>
    <r>
      <rPr>
        <b/>
        <sz val="11"/>
        <color indexed="8"/>
        <rFont val="Calibri"/>
        <family val="2"/>
        <charset val="204"/>
      </rPr>
      <t>1/4" Aptina CMOS Sensor (AR0141)</t>
    </r>
    <r>
      <rPr>
        <sz val="8"/>
        <rFont val="Arial"/>
        <family val="2"/>
        <charset val="204"/>
      </rPr>
      <t xml:space="preserve">, разрешение </t>
    </r>
    <r>
      <rPr>
        <b/>
        <sz val="11"/>
        <color indexed="8"/>
        <rFont val="Calibri"/>
        <family val="2"/>
        <charset val="204"/>
      </rPr>
      <t>720Р (1280 х 720)/ 30 к/с,</t>
    </r>
    <r>
      <rPr>
        <sz val="8"/>
        <rFont val="Arial"/>
        <family val="2"/>
        <charset val="204"/>
      </rPr>
      <t xml:space="preserve"> AHD-выход, поддержка передачи видео на расстояние до 500м по коаксиальному кабелю, мегапиксельный фиксированый объектив  </t>
    </r>
    <r>
      <rPr>
        <b/>
        <sz val="11"/>
        <color indexed="8"/>
        <rFont val="Calibri"/>
        <family val="2"/>
        <charset val="204"/>
      </rPr>
      <t>f=2.8 мм</t>
    </r>
    <r>
      <rPr>
        <sz val="8"/>
        <rFont val="Arial"/>
        <family val="2"/>
        <charset val="204"/>
      </rPr>
      <t>. ИК-подсветка (дистанция подсветки около 25 метров), питание DC12В / 400mA.</t>
    </r>
  </si>
  <si>
    <t>TSc-Vi1080pUVCv (2.8-12)</t>
  </si>
  <si>
    <r>
      <t xml:space="preserve">Антивандальная купольная </t>
    </r>
    <r>
      <rPr>
        <b/>
        <sz val="11"/>
        <color indexed="8"/>
        <rFont val="Calibri"/>
        <family val="2"/>
        <charset val="204"/>
      </rPr>
      <t>универсальная видеокамера 4в1</t>
    </r>
    <r>
      <rPr>
        <sz val="8"/>
        <rFont val="Arial"/>
        <family val="2"/>
        <charset val="204"/>
      </rPr>
      <t xml:space="preserve"> (AHD, TVI, CVI, CVBS) 1080P «День/Ночь», 1/2.9" SONY CMOS Sensor, разрешение </t>
    </r>
    <r>
      <rPr>
        <b/>
        <sz val="11"/>
        <color indexed="8"/>
        <rFont val="Calibri"/>
        <family val="2"/>
        <charset val="204"/>
      </rPr>
      <t>2 Mp  (1920 х 1080)</t>
    </r>
    <r>
      <rPr>
        <sz val="8"/>
        <rFont val="Arial"/>
        <family val="2"/>
        <charset val="204"/>
      </rPr>
      <t xml:space="preserve"> 30 к/с, чувствительность: Цвет 0.01Люкс, Ч/Б 0.001Люкс (F1.8, AGC Вкл), 0 Люкс с ИК; поддержка передачи видео на расстояние до 500м по коаксиальному кабелю, 2-х мегапиксельный вариофокальный объектив</t>
    </r>
    <r>
      <rPr>
        <b/>
        <sz val="11"/>
        <color indexed="8"/>
        <rFont val="Calibri"/>
        <family val="2"/>
        <charset val="204"/>
      </rPr>
      <t xml:space="preserve"> f=2.8-12мм</t>
    </r>
    <r>
      <rPr>
        <sz val="8"/>
        <rFont val="Arial"/>
        <family val="2"/>
        <charset val="204"/>
      </rPr>
      <t xml:space="preserve">. ИК подсветка </t>
    </r>
    <r>
      <rPr>
        <b/>
        <sz val="11"/>
        <color indexed="8"/>
        <rFont val="Calibri"/>
        <family val="2"/>
        <charset val="204"/>
      </rPr>
      <t>до 20 метров</t>
    </r>
    <r>
      <rPr>
        <sz val="8"/>
        <rFont val="Arial"/>
        <family val="2"/>
        <charset val="204"/>
      </rPr>
      <t>, питание DC12В/400mA, -30°С ~ +60°С, ø 133 x 100 мм, IP-65</t>
    </r>
  </si>
  <si>
    <t>TSc-DVi720pAHDv (2.8-12)</t>
  </si>
  <si>
    <r>
      <t xml:space="preserve">Потолочная антивандальная AHD видеокамера, </t>
    </r>
    <r>
      <rPr>
        <b/>
        <sz val="11"/>
        <color indexed="8"/>
        <rFont val="Calibri"/>
        <family val="2"/>
        <charset val="204"/>
      </rPr>
      <t>1/4" Aptina CMOS Sensor (AR0141), разрешение 720Р (1280 х 720)/ 30 к/с, AHD-выход</t>
    </r>
    <r>
      <rPr>
        <sz val="8"/>
        <rFont val="Arial"/>
        <family val="2"/>
        <charset val="204"/>
      </rPr>
      <t xml:space="preserve">, поддержка передачи видео на расстояние до 500м по коаксиальному кабелю, мегапиксельный вариофокальный объектив </t>
    </r>
    <r>
      <rPr>
        <b/>
        <sz val="11"/>
        <color indexed="8"/>
        <rFont val="Calibri"/>
        <family val="2"/>
        <charset val="204"/>
      </rPr>
      <t xml:space="preserve"> f=2,8-12 мм</t>
    </r>
    <r>
      <rPr>
        <sz val="8"/>
        <rFont val="Arial"/>
        <family val="2"/>
        <charset val="204"/>
      </rPr>
      <t>.  ИК-подсветка (дистанция подсветки около 25 метров), питание DC12В / 400mA</t>
    </r>
  </si>
  <si>
    <t>TSc-E1080pUVCf (3.6)</t>
  </si>
  <si>
    <r>
      <t xml:space="preserve">Антивандальная купольная </t>
    </r>
    <r>
      <rPr>
        <b/>
        <sz val="11"/>
        <color indexed="8"/>
        <rFont val="Calibri"/>
        <family val="2"/>
        <charset val="204"/>
      </rPr>
      <t>универсальная видеокамера 4в1</t>
    </r>
    <r>
      <rPr>
        <sz val="8"/>
        <rFont val="Arial"/>
        <family val="2"/>
        <charset val="204"/>
      </rPr>
      <t xml:space="preserve"> (AHD, TVI, CVI, CVBS) 1080P «День/Ночь», 1/2.9" SONY CMOS Sensor, разрешение </t>
    </r>
    <r>
      <rPr>
        <b/>
        <sz val="11"/>
        <color indexed="8"/>
        <rFont val="Calibri"/>
        <family val="2"/>
        <charset val="204"/>
      </rPr>
      <t>2 Mp  (1920 х 1080)</t>
    </r>
    <r>
      <rPr>
        <sz val="8"/>
        <rFont val="Arial"/>
        <family val="2"/>
        <charset val="204"/>
      </rPr>
      <t xml:space="preserve"> 30 к/с, чувствительность: Цвет 0.01Люкс, Ч/Б 0.001Люкс (F1.8, AGC Вкл), 0 Люкс с ИК; поддержка передачи видео на расстояние до 500м по коаксиальному кабелю, 2-х мегапиксельный фиксированный объектив </t>
    </r>
    <r>
      <rPr>
        <b/>
        <sz val="11"/>
        <color indexed="8"/>
        <rFont val="Calibri"/>
        <family val="2"/>
        <charset val="204"/>
      </rPr>
      <t>f=3.6мм</t>
    </r>
    <r>
      <rPr>
        <sz val="8"/>
        <rFont val="Arial"/>
        <family val="2"/>
        <charset val="204"/>
      </rPr>
      <t xml:space="preserve">. ИК подсветка </t>
    </r>
    <r>
      <rPr>
        <b/>
        <sz val="11"/>
        <color indexed="8"/>
        <rFont val="Calibri"/>
        <family val="2"/>
        <charset val="204"/>
      </rPr>
      <t>до 25 метров</t>
    </r>
    <r>
      <rPr>
        <sz val="8"/>
        <rFont val="Arial"/>
        <family val="2"/>
        <charset val="204"/>
      </rPr>
      <t>, питание DC12В/400mA, -30°С ~ +60°С, ø114 x 83 мм, IP-66</t>
    </r>
  </si>
  <si>
    <t>TSc-EB1080pAHDf (3.6)</t>
  </si>
  <si>
    <r>
      <t xml:space="preserve">Потолочная антивандальная AHD видеокамера, </t>
    </r>
    <r>
      <rPr>
        <sz val="11"/>
        <color indexed="8"/>
        <rFont val="Calibri"/>
        <family val="2"/>
        <charset val="204"/>
      </rPr>
      <t>1/2,7" CMOS Sensor</t>
    </r>
    <r>
      <rPr>
        <sz val="8"/>
        <rFont val="Arial"/>
        <family val="2"/>
        <charset val="204"/>
      </rPr>
      <t xml:space="preserve">, разрешение </t>
    </r>
    <r>
      <rPr>
        <b/>
        <sz val="11"/>
        <color indexed="8"/>
        <rFont val="Calibri"/>
        <family val="2"/>
        <charset val="204"/>
      </rPr>
      <t>1080Р (1920 х 1080)/ 30 к/с</t>
    </r>
    <r>
      <rPr>
        <sz val="8"/>
        <rFont val="Arial"/>
        <family val="2"/>
        <charset val="204"/>
      </rPr>
      <t xml:space="preserve">, AHD-выход, поддержка передачи видео на расстояние до 500м по коаксиальному кабелю, мегапиксельный фиксированый объектив </t>
    </r>
    <r>
      <rPr>
        <b/>
        <sz val="11"/>
        <color indexed="8"/>
        <rFont val="Calibri"/>
        <family val="2"/>
        <charset val="204"/>
      </rPr>
      <t xml:space="preserve"> f= 3.6 мм</t>
    </r>
    <r>
      <rPr>
        <sz val="8"/>
        <rFont val="Arial"/>
        <family val="2"/>
        <charset val="204"/>
      </rPr>
      <t>.  ИК-подсветка (дистанция подсветки около 25 метров), питание DC12В / 400mA</t>
    </r>
  </si>
  <si>
    <t>TSc-EB960pAHDf (3.6)</t>
  </si>
  <si>
    <r>
      <t xml:space="preserve">Потолочная антивандальная AHD видеокамера, </t>
    </r>
    <r>
      <rPr>
        <b/>
        <sz val="11"/>
        <color indexed="8"/>
        <rFont val="Calibri"/>
        <family val="2"/>
        <charset val="204"/>
      </rPr>
      <t>1/3" SONY Exmor CMOS Sensor (IMX225)</t>
    </r>
    <r>
      <rPr>
        <sz val="8"/>
        <rFont val="Arial"/>
        <family val="2"/>
        <charset val="204"/>
      </rPr>
      <t xml:space="preserve">, разрешение </t>
    </r>
    <r>
      <rPr>
        <b/>
        <sz val="11"/>
        <color indexed="8"/>
        <rFont val="Calibri"/>
        <family val="2"/>
        <charset val="204"/>
      </rPr>
      <t>960Р (1280 х 960)/ 30 к/с</t>
    </r>
    <r>
      <rPr>
        <sz val="8"/>
        <rFont val="Arial"/>
        <family val="2"/>
        <charset val="204"/>
      </rPr>
      <t xml:space="preserve">, AHD-выход, поддержка передачи видео на расстояние до 500м по коаксиальному кабелю, мегапиксельный фиксированый объектив </t>
    </r>
    <r>
      <rPr>
        <b/>
        <sz val="11"/>
        <color indexed="8"/>
        <rFont val="Calibri"/>
        <family val="2"/>
        <charset val="204"/>
      </rPr>
      <t xml:space="preserve"> f= 3.6 мм</t>
    </r>
    <r>
      <rPr>
        <sz val="8"/>
        <rFont val="Arial"/>
        <family val="2"/>
        <charset val="204"/>
      </rPr>
      <t>.  ИК-подсветка (дистанция подсветки около 25 метров), питание DC 12V</t>
    </r>
  </si>
  <si>
    <t>TSc-EB720pAHDf (2.8)</t>
  </si>
  <si>
    <r>
      <t>Потолочная антивандальная AHD видеокамера,</t>
    </r>
    <r>
      <rPr>
        <b/>
        <sz val="11"/>
        <color indexed="8"/>
        <rFont val="Calibri"/>
        <family val="2"/>
        <charset val="204"/>
      </rPr>
      <t xml:space="preserve"> 1/4" Aptina CMOS Sensor (AR0141)</t>
    </r>
    <r>
      <rPr>
        <sz val="8"/>
        <rFont val="Arial"/>
        <family val="2"/>
        <charset val="204"/>
      </rPr>
      <t xml:space="preserve">, разрешение </t>
    </r>
    <r>
      <rPr>
        <b/>
        <sz val="11"/>
        <color indexed="8"/>
        <rFont val="Calibri"/>
        <family val="2"/>
        <charset val="204"/>
      </rPr>
      <t>720Р (1280 х 720)/ 30 к/с</t>
    </r>
    <r>
      <rPr>
        <sz val="8"/>
        <rFont val="Arial"/>
        <family val="2"/>
        <charset val="204"/>
      </rPr>
      <t xml:space="preserve">, AHD-выход, поддержка передачи видео на расстояние до 500м по коаксиальному кабелю, мегапиксельный фиксированый объектив </t>
    </r>
    <r>
      <rPr>
        <b/>
        <sz val="11"/>
        <color indexed="8"/>
        <rFont val="Calibri"/>
        <family val="2"/>
        <charset val="204"/>
      </rPr>
      <t>f= 2.8 мм</t>
    </r>
    <r>
      <rPr>
        <sz val="8"/>
        <rFont val="Arial"/>
        <family val="2"/>
        <charset val="204"/>
      </rPr>
      <t>.  ИК-подсветка (дистанция подсветки около 25 метров), питание DC 12V</t>
    </r>
  </si>
  <si>
    <t>TSc-EBm1080pAHDf (3.6)</t>
  </si>
  <si>
    <r>
      <t xml:space="preserve">Потолочная антивандальная AHD видеокамера, </t>
    </r>
    <r>
      <rPr>
        <sz val="11"/>
        <color indexed="8"/>
        <rFont val="Calibri"/>
        <family val="2"/>
        <charset val="204"/>
      </rPr>
      <t>1/2,7" CMOS Sensor,</t>
    </r>
    <r>
      <rPr>
        <sz val="8"/>
        <rFont val="Arial"/>
        <family val="2"/>
        <charset val="204"/>
      </rPr>
      <t xml:space="preserve"> разрешение </t>
    </r>
    <r>
      <rPr>
        <b/>
        <sz val="11"/>
        <color indexed="8"/>
        <rFont val="Calibri"/>
        <family val="2"/>
        <charset val="204"/>
      </rPr>
      <t>1080Р (1920 х 1080)/ 30 к/с</t>
    </r>
    <r>
      <rPr>
        <sz val="8"/>
        <rFont val="Arial"/>
        <family val="2"/>
        <charset val="204"/>
      </rPr>
      <t xml:space="preserve">, AHD-выход, поддержка передачи видео на расстояние до 500м по коаксиальному кабелю, двух мегапиксельный фиксированый объектив </t>
    </r>
    <r>
      <rPr>
        <b/>
        <sz val="11"/>
        <color indexed="8"/>
        <rFont val="Calibri"/>
        <family val="2"/>
        <charset val="204"/>
      </rPr>
      <t>f=3.6 мм</t>
    </r>
    <r>
      <rPr>
        <sz val="8"/>
        <rFont val="Arial"/>
        <family val="2"/>
        <charset val="204"/>
      </rPr>
      <t>. ИК-подсветка (дистанция подсветки около 15 метров), питание DC12V/400мА</t>
    </r>
  </si>
  <si>
    <t>TSc-EBm960pAHDf (3.6)</t>
  </si>
  <si>
    <r>
      <t>Потолочная антивандальная AHD видеокамера,</t>
    </r>
    <r>
      <rPr>
        <b/>
        <sz val="11"/>
        <color indexed="8"/>
        <rFont val="Calibri"/>
        <family val="2"/>
        <charset val="204"/>
      </rPr>
      <t xml:space="preserve"> 1/3" SONY Exmor CMOS Sensor (IMX225)</t>
    </r>
    <r>
      <rPr>
        <sz val="8"/>
        <rFont val="Arial"/>
        <family val="2"/>
        <charset val="204"/>
      </rPr>
      <t xml:space="preserve">, разрешение </t>
    </r>
    <r>
      <rPr>
        <b/>
        <sz val="11"/>
        <color indexed="8"/>
        <rFont val="Calibri"/>
        <family val="2"/>
        <charset val="204"/>
      </rPr>
      <t>960Р (1280 х 960)/ 30 к/с</t>
    </r>
    <r>
      <rPr>
        <sz val="8"/>
        <rFont val="Arial"/>
        <family val="2"/>
        <charset val="204"/>
      </rPr>
      <t xml:space="preserve">, AHD-выход, поддержка передачи видео на расстояние до 500м по коаксиальному кабелю, мегапиксельный фиксированый объектив </t>
    </r>
    <r>
      <rPr>
        <b/>
        <sz val="11"/>
        <color indexed="8"/>
        <rFont val="Calibri"/>
        <family val="2"/>
        <charset val="204"/>
      </rPr>
      <t xml:space="preserve"> f= 3.6 мм</t>
    </r>
    <r>
      <rPr>
        <sz val="8"/>
        <rFont val="Arial"/>
        <family val="2"/>
        <charset val="204"/>
      </rPr>
      <t>.  ИК-подсветка (дистанция подсветки около 15 метров), питание DC12V/300мА</t>
    </r>
  </si>
  <si>
    <t>TSc-EBm720pAHDf (2.8)</t>
  </si>
  <si>
    <r>
      <t>Потолочная антивандальная AHD видеокамера,</t>
    </r>
    <r>
      <rPr>
        <b/>
        <sz val="11"/>
        <color indexed="8"/>
        <rFont val="Calibri"/>
        <family val="2"/>
        <charset val="204"/>
      </rPr>
      <t xml:space="preserve">  1/4" Aptina CMOS Sensor (AR0141)</t>
    </r>
    <r>
      <rPr>
        <sz val="8"/>
        <rFont val="Arial"/>
        <family val="2"/>
        <charset val="204"/>
      </rPr>
      <t xml:space="preserve">, разрешение </t>
    </r>
    <r>
      <rPr>
        <b/>
        <sz val="11"/>
        <color indexed="8"/>
        <rFont val="Calibri"/>
        <family val="2"/>
        <charset val="204"/>
      </rPr>
      <t>720Р (1280 х 720)/ 30 к/с</t>
    </r>
    <r>
      <rPr>
        <sz val="8"/>
        <rFont val="Arial"/>
        <family val="2"/>
        <charset val="204"/>
      </rPr>
      <t xml:space="preserve">, AHD-выход, поддержка передачи видео на расстояние до 500м по коаксиальному кабелю, мегапиксельный фиксированый объектив </t>
    </r>
    <r>
      <rPr>
        <b/>
        <sz val="11"/>
        <color indexed="8"/>
        <rFont val="Calibri"/>
        <family val="2"/>
        <charset val="204"/>
      </rPr>
      <t xml:space="preserve"> f= 2.8 мм</t>
    </r>
    <r>
      <rPr>
        <sz val="8"/>
        <rFont val="Arial"/>
        <family val="2"/>
        <charset val="204"/>
      </rPr>
      <t>.  ИК-подсветка (дистанция подсветки около 15 метров), питание DC12V/300мА</t>
    </r>
  </si>
  <si>
    <t>TSc-D720pAHDf (3.6)</t>
  </si>
  <si>
    <r>
      <t xml:space="preserve">Купольная AHD видеокамера для внутренней установки, </t>
    </r>
    <r>
      <rPr>
        <b/>
        <sz val="11"/>
        <color indexed="8"/>
        <rFont val="Calibri"/>
        <family val="2"/>
        <charset val="204"/>
      </rPr>
      <t>1/4" 1 Mpixel Aptina CMOS Sensor (AR0141), 720Р (1280 х 720)</t>
    </r>
    <r>
      <rPr>
        <sz val="8"/>
        <rFont val="Arial"/>
        <family val="2"/>
        <charset val="204"/>
      </rPr>
      <t>, фиксированный</t>
    </r>
    <r>
      <rPr>
        <b/>
        <sz val="11"/>
        <color indexed="8"/>
        <rFont val="Calibri"/>
        <family val="2"/>
        <charset val="204"/>
      </rPr>
      <t xml:space="preserve"> объектив 3.6 мм, питание </t>
    </r>
    <r>
      <rPr>
        <sz val="8"/>
        <rFont val="Arial"/>
        <family val="2"/>
        <charset val="204"/>
      </rPr>
      <t>DC12V/80мА.</t>
    </r>
  </si>
  <si>
    <t>TSc-EBecof (2.8)</t>
  </si>
  <si>
    <r>
      <t>Купольная AHD видеокамера для внутренней установки с ИК-подсветкой,</t>
    </r>
    <r>
      <rPr>
        <b/>
        <sz val="11"/>
        <color indexed="8"/>
        <rFont val="Calibri"/>
        <family val="2"/>
        <charset val="204"/>
      </rPr>
      <t xml:space="preserve"> 1/4"  Progressive CMOS Sensor</t>
    </r>
    <r>
      <rPr>
        <sz val="8"/>
        <rFont val="Arial"/>
        <family val="2"/>
        <charset val="204"/>
      </rPr>
      <t xml:space="preserve">, разрешение </t>
    </r>
    <r>
      <rPr>
        <b/>
        <sz val="11"/>
        <color indexed="8"/>
        <rFont val="Calibri"/>
        <family val="2"/>
        <charset val="204"/>
      </rPr>
      <t>720P (1280 х 720)</t>
    </r>
    <r>
      <rPr>
        <sz val="8"/>
        <rFont val="Arial"/>
        <family val="2"/>
        <charset val="204"/>
      </rPr>
      <t>/ 30 к/с, AHD-выход, чувствительность 0,05 лк, поддержка передачи видео на расстояние до 500м по коаксиальному кабелю, мегапиксельный фиксированный объектив f=</t>
    </r>
    <r>
      <rPr>
        <sz val="11"/>
        <color indexed="8"/>
        <rFont val="Calibri"/>
        <family val="2"/>
        <charset val="204"/>
      </rPr>
      <t>3.6 мм</t>
    </r>
    <r>
      <rPr>
        <sz val="8"/>
        <rFont val="Arial"/>
        <family val="2"/>
        <charset val="204"/>
      </rPr>
      <t xml:space="preserve">, </t>
    </r>
    <r>
      <rPr>
        <b/>
        <sz val="11"/>
        <color indexed="8"/>
        <rFont val="Calibri"/>
        <family val="2"/>
        <charset val="204"/>
      </rPr>
      <t>ИК подсветка до 20 метров</t>
    </r>
    <r>
      <rPr>
        <sz val="8"/>
        <rFont val="Arial"/>
        <family val="2"/>
        <charset val="204"/>
      </rPr>
      <t>, питание DC12В/280mA, -10°С ~ +55°С, ø89x73 мм, IP-54</t>
    </r>
  </si>
  <si>
    <t>TSc-EBecof2 (3.6)</t>
  </si>
  <si>
    <r>
      <t>Купольная AHD видеокамера для внутренней установки с ИК-подсветкой,</t>
    </r>
    <r>
      <rPr>
        <b/>
        <sz val="11"/>
        <color indexed="8"/>
        <rFont val="Calibri"/>
        <family val="2"/>
        <charset val="204"/>
      </rPr>
      <t xml:space="preserve"> 1/2,7"  Progressive CMOS Sensor</t>
    </r>
    <r>
      <rPr>
        <sz val="8"/>
        <rFont val="Arial"/>
        <family val="2"/>
        <charset val="204"/>
      </rPr>
      <t xml:space="preserve">, разрешение </t>
    </r>
    <r>
      <rPr>
        <b/>
        <sz val="11"/>
        <color indexed="8"/>
        <rFont val="Calibri"/>
        <family val="2"/>
        <charset val="204"/>
      </rPr>
      <t>1080P (1920 х 1080)</t>
    </r>
    <r>
      <rPr>
        <sz val="8"/>
        <rFont val="Arial"/>
        <family val="2"/>
        <charset val="204"/>
      </rPr>
      <t>/ 30 к/с, AHD-выход, чувствительность 0,01 лк, поддержка передачи видео на расстояние до 500м по коаксиальному кабелю, двухмегапиксельный фиксированный объектив f=</t>
    </r>
    <r>
      <rPr>
        <sz val="11"/>
        <color indexed="8"/>
        <rFont val="Calibri"/>
        <family val="2"/>
        <charset val="204"/>
      </rPr>
      <t>3.6 мм (86°)</t>
    </r>
    <r>
      <rPr>
        <sz val="8"/>
        <rFont val="Arial"/>
        <family val="2"/>
        <charset val="204"/>
      </rPr>
      <t xml:space="preserve">, </t>
    </r>
    <r>
      <rPr>
        <b/>
        <sz val="11"/>
        <color indexed="8"/>
        <rFont val="Calibri"/>
        <family val="2"/>
        <charset val="204"/>
      </rPr>
      <t>ИК подсветка до 20 метров</t>
    </r>
    <r>
      <rPr>
        <sz val="8"/>
        <rFont val="Arial"/>
        <family val="2"/>
        <charset val="204"/>
      </rPr>
      <t>, питание DC12В/400mA,       -10°С ~ +55°С, ø93x80 мм, IP-54</t>
    </r>
  </si>
  <si>
    <t>Уличные поворотные видеокамеры, PTZ</t>
  </si>
  <si>
    <t>TSc-SDW1080pZ10IR</t>
  </si>
  <si>
    <r>
      <t xml:space="preserve">Уличная поворотная высокоскоростная цветная AHD видеокамера, Sony IMX322, </t>
    </r>
    <r>
      <rPr>
        <b/>
        <sz val="9.5"/>
        <rFont val="Arial"/>
        <family val="2"/>
        <charset val="204"/>
      </rPr>
      <t>разрешение 1080P</t>
    </r>
    <r>
      <rPr>
        <sz val="9.5"/>
        <rFont val="Arial"/>
        <family val="2"/>
        <charset val="204"/>
      </rPr>
      <t xml:space="preserve">, OSD меню, </t>
    </r>
    <r>
      <rPr>
        <b/>
        <sz val="9.5"/>
        <rFont val="Arial"/>
        <family val="2"/>
        <charset val="204"/>
      </rPr>
      <t>10 × кратный оптический zoom</t>
    </r>
    <r>
      <rPr>
        <sz val="9.5"/>
        <rFont val="Arial"/>
        <family val="2"/>
        <charset val="204"/>
      </rPr>
      <t xml:space="preserve">, настенный кронштейн и блок питания в комплекте, дальность трансляции видео до 300 метров, поддержка экранного меню, управление по RS-485 интерфейсу, </t>
    </r>
    <r>
      <rPr>
        <b/>
        <sz val="9.5"/>
        <rFont val="Arial"/>
        <family val="2"/>
        <charset val="204"/>
      </rPr>
      <t>ИК подсветка до 50м</t>
    </r>
    <r>
      <rPr>
        <sz val="9.5"/>
        <rFont val="Arial"/>
        <family val="2"/>
        <charset val="204"/>
      </rPr>
      <t>, компактный металлический кожух размером 4.5", степень пыле-влагозащищенности IP66, дальность ИК-подсветки и уровень потребления зависят от дальности объекта</t>
    </r>
  </si>
  <si>
    <t>TSc-SDW1080pZ18IR</t>
  </si>
  <si>
    <r>
      <t xml:space="preserve">Уличная поворотная высокоскоростная цветная AHD видеокамера, Sony IMX322, </t>
    </r>
    <r>
      <rPr>
        <b/>
        <sz val="9.5"/>
        <rFont val="Arial"/>
        <family val="2"/>
        <charset val="204"/>
      </rPr>
      <t>разрешение 1080P</t>
    </r>
    <r>
      <rPr>
        <sz val="9.5"/>
        <rFont val="Arial"/>
        <family val="2"/>
        <charset val="204"/>
      </rPr>
      <t xml:space="preserve">, </t>
    </r>
    <r>
      <rPr>
        <b/>
        <sz val="9.5"/>
        <rFont val="Arial"/>
        <family val="2"/>
        <charset val="204"/>
      </rPr>
      <t>18 × кратный оптический zoom</t>
    </r>
    <r>
      <rPr>
        <sz val="9.5"/>
        <rFont val="Arial"/>
        <family val="2"/>
        <charset val="204"/>
      </rPr>
      <t xml:space="preserve">, настенный кронштейн и блок питания в комплекте, дальность трансляции видео до 300 метров, поддержка экранного меню, управление по UTC, интеллектуальная </t>
    </r>
    <r>
      <rPr>
        <b/>
        <sz val="9.5"/>
        <rFont val="Arial"/>
        <family val="2"/>
        <charset val="204"/>
      </rPr>
      <t>ИК подсветка до 120м</t>
    </r>
    <r>
      <rPr>
        <sz val="9.5"/>
        <rFont val="Arial"/>
        <family val="2"/>
        <charset val="204"/>
      </rPr>
      <t>, компактный металлический кожух, степень пыле-влагозащищенности IP66, дальность ИК-подсветки и уровень потребления зависят от дальности объекта</t>
    </r>
  </si>
  <si>
    <t>Оборудование TVI</t>
  </si>
  <si>
    <t>Купольные видеокамеры TVI</t>
  </si>
  <si>
    <t>TSc-EB720pTVIf (2.8)</t>
  </si>
  <si>
    <r>
      <t>Антивандальная цветная TVI видеокамера</t>
    </r>
    <r>
      <rPr>
        <b/>
        <sz val="9.5"/>
        <rFont val="Arial"/>
        <family val="2"/>
        <charset val="204"/>
      </rPr>
      <t xml:space="preserve"> 720P</t>
    </r>
    <r>
      <rPr>
        <sz val="9.5"/>
        <rFont val="Arial"/>
        <family val="2"/>
        <charset val="204"/>
      </rPr>
      <t xml:space="preserve"> «День/Ночь», 1/4" Progressive CMOS Sensor, разрешение  1 Mp (1296 x 732)/ 30 к/с, TVI-выход, чувствительность 0,01 лк, поддержка передачи видео на расстояние до 500м по коаксиальному кабелю, мегапиксельный фиксированный объектив </t>
    </r>
    <r>
      <rPr>
        <b/>
        <sz val="9.5"/>
        <rFont val="Arial"/>
        <family val="2"/>
        <charset val="204"/>
      </rPr>
      <t>f=2.8 мм (92°)</t>
    </r>
    <r>
      <rPr>
        <sz val="9.5"/>
        <rFont val="Arial"/>
        <family val="2"/>
        <charset val="204"/>
      </rPr>
      <t>, ИК подсветка до 20 метров, питание DC12В/300mA, -40°С ~ +60°С, ø89,99 x 71.3мм, IP-66</t>
    </r>
  </si>
  <si>
    <t>Уличные цилиндрические видеокамеры TVI</t>
  </si>
  <si>
    <t>TSc-P1080pTVIf (2.8)</t>
  </si>
  <si>
    <r>
      <t xml:space="preserve">Уличная цилиндрическая TVI видеокамера </t>
    </r>
    <r>
      <rPr>
        <b/>
        <sz val="9.5"/>
        <rFont val="Arial"/>
        <family val="2"/>
        <charset val="204"/>
      </rPr>
      <t>1080P</t>
    </r>
    <r>
      <rPr>
        <sz val="9.5"/>
        <rFont val="Arial"/>
        <family val="2"/>
        <charset val="204"/>
      </rPr>
      <t xml:space="preserve"> «День/Ночь», 1/2.7" Progressive CMOS Sensor, разрешение 2 Mp (1920 x 1080)/ 30 к/с, TVI-выход, чувствительность 0,01 лк, поддержка передачи видео на расстояние до 500м по коаксиальному кабелю, двух мегапиксельный фиксированный объектив</t>
    </r>
    <r>
      <rPr>
        <b/>
        <sz val="9.5"/>
        <rFont val="Arial"/>
        <family val="2"/>
        <charset val="204"/>
      </rPr>
      <t xml:space="preserve"> f=2.8 мм (103°)</t>
    </r>
    <r>
      <rPr>
        <sz val="9.5"/>
        <rFont val="Arial"/>
        <family val="2"/>
        <charset val="204"/>
      </rPr>
      <t xml:space="preserve">, ИК подсветка до 20 метров, DC12В/300mA, -40°С ~ +60°С, ø70 x 149,5 мм, IP-66
</t>
    </r>
  </si>
  <si>
    <t>TSc-P720pTVIf (2.8)</t>
  </si>
  <si>
    <r>
      <t xml:space="preserve">Уличная цилиндрическая TVI видеокамера </t>
    </r>
    <r>
      <rPr>
        <b/>
        <sz val="9.5"/>
        <rFont val="Arial"/>
        <family val="2"/>
        <charset val="204"/>
      </rPr>
      <t>720P</t>
    </r>
    <r>
      <rPr>
        <sz val="9.5"/>
        <rFont val="Arial"/>
        <family val="2"/>
        <charset val="204"/>
      </rPr>
      <t xml:space="preserve"> «День/Ночь», 1/4" Progressive scan CMOS Sensor, разрешение 1 Mp (1296 х 732), 0,01 лк, TVI-выход, чувствительность 0,01 лк, поддержка передачи видео на расстояние до 500м по коаксиальному кабелю, мегапиксельный фиксированный объектив </t>
    </r>
    <r>
      <rPr>
        <b/>
        <sz val="9.5"/>
        <rFont val="Arial"/>
        <family val="2"/>
        <charset val="204"/>
      </rPr>
      <t>f=2.8 мм (92°)</t>
    </r>
    <r>
      <rPr>
        <sz val="9.5"/>
        <rFont val="Arial"/>
        <family val="2"/>
        <charset val="204"/>
      </rPr>
      <t xml:space="preserve">, ИК подсветка до 20 метров, DC12В/300mA, -40°С ~ +60°С, ø70 x 149,5 мм, IP-66
</t>
    </r>
  </si>
  <si>
    <t>опт.</t>
  </si>
  <si>
    <t>монт.</t>
  </si>
  <si>
    <t>розн.</t>
  </si>
  <si>
    <t>Автономные видеорегистраторы</t>
  </si>
  <si>
    <t>4-х канальные видеорегистраторы</t>
  </si>
  <si>
    <t>TSr-UV0410</t>
  </si>
  <si>
    <r>
      <t xml:space="preserve">4-х канальный </t>
    </r>
    <r>
      <rPr>
        <b/>
        <sz val="8"/>
        <rFont val="Arial"/>
        <family val="2"/>
        <charset val="204"/>
      </rPr>
      <t>универсальный видеорегистратор + 4 дополнительных канала ip (1080Р)</t>
    </r>
    <r>
      <rPr>
        <sz val="8"/>
        <rFont val="Arial"/>
        <family val="2"/>
        <charset val="204"/>
      </rPr>
      <t>, видеовыходы VGA и HDMI, алгоритм сжатия H.264, поддержка аналоговых,</t>
    </r>
    <r>
      <rPr>
        <b/>
        <sz val="8"/>
        <rFont val="Arial"/>
        <family val="2"/>
        <charset val="204"/>
      </rPr>
      <t xml:space="preserve"> AHD до 4 Мп, TVI (1080Р), CVI (1080Р) и IP (1080Р) </t>
    </r>
    <r>
      <rPr>
        <sz val="8"/>
        <rFont val="Arial"/>
        <family val="2"/>
        <charset val="204"/>
      </rPr>
      <t xml:space="preserve">камер, запись: </t>
    </r>
    <r>
      <rPr>
        <b/>
        <sz val="8"/>
        <rFont val="Arial"/>
        <family val="2"/>
        <charset val="204"/>
      </rPr>
      <t>12 к/с на канал в разрешении 4 Мп, 25 к/с в 1080Р (1080x1920)</t>
    </r>
    <r>
      <rPr>
        <sz val="8"/>
        <rFont val="Arial"/>
        <family val="2"/>
        <charset val="204"/>
      </rPr>
      <t xml:space="preserve">, воспроизведение: 12 к/с на канал в 4 Мп, 25 к/c на канал в 1080P (1080x1920), RS-485, </t>
    </r>
    <r>
      <rPr>
        <b/>
        <sz val="8"/>
        <rFont val="Arial"/>
        <family val="2"/>
        <charset val="204"/>
      </rPr>
      <t>4 канала аудио, входы/выходы тревоги: 4/1, 1 х SATA HDD до 8 Тб</t>
    </r>
    <r>
      <rPr>
        <sz val="8"/>
        <rFont val="Arial"/>
        <family val="2"/>
        <charset val="204"/>
      </rPr>
      <t xml:space="preserve"> (в комплект не входит), работа по сети: через web-браузер, клиентское ПО, поддержка iOS и Android, функция двойного кодирования видеопотока; управление при помощи USB-мыши,  питание: DC 12 В (блок питания в комплекте).</t>
    </r>
  </si>
  <si>
    <t>TSr-ECO4A</t>
  </si>
  <si>
    <t>Серия Eco</t>
  </si>
  <si>
    <r>
      <t xml:space="preserve">4-х канальный </t>
    </r>
    <r>
      <rPr>
        <b/>
        <sz val="8"/>
        <rFont val="Arial"/>
        <family val="2"/>
        <charset val="204"/>
      </rPr>
      <t>гибридный AHD видеорегистратор</t>
    </r>
    <r>
      <rPr>
        <sz val="8"/>
        <rFont val="Arial"/>
        <family val="2"/>
        <charset val="204"/>
      </rPr>
      <t xml:space="preserve">, видеовыходы  VGA и HDMI, алгоритм сжатия H.264, </t>
    </r>
    <r>
      <rPr>
        <b/>
        <sz val="8"/>
        <rFont val="Arial"/>
        <family val="2"/>
        <charset val="204"/>
      </rPr>
      <t>поддержка аналоговых, AHD и IP камер</t>
    </r>
    <r>
      <rPr>
        <sz val="8"/>
        <rFont val="Arial"/>
        <family val="2"/>
        <charset val="204"/>
      </rPr>
      <t xml:space="preserve">, запись: </t>
    </r>
    <r>
      <rPr>
        <b/>
        <sz val="8"/>
        <rFont val="Arial"/>
        <family val="2"/>
        <charset val="204"/>
      </rPr>
      <t>25 к/с на каждый канал 1080N</t>
    </r>
    <r>
      <rPr>
        <sz val="8"/>
        <rFont val="Arial"/>
        <family val="2"/>
        <charset val="204"/>
      </rPr>
      <t xml:space="preserve"> (960x1080), воспроизведение: </t>
    </r>
    <r>
      <rPr>
        <b/>
        <sz val="8"/>
        <rFont val="Arial"/>
        <family val="2"/>
        <charset val="204"/>
      </rPr>
      <t>4 канала в 1080N</t>
    </r>
    <r>
      <rPr>
        <sz val="8"/>
        <rFont val="Arial"/>
        <family val="2"/>
        <charset val="204"/>
      </rPr>
      <t xml:space="preserve">, </t>
    </r>
    <r>
      <rPr>
        <b/>
        <sz val="8"/>
        <rFont val="Arial"/>
        <family val="2"/>
        <charset val="204"/>
      </rPr>
      <t>1 канал аудио</t>
    </r>
    <r>
      <rPr>
        <sz val="8"/>
        <rFont val="Arial"/>
        <family val="2"/>
        <charset val="204"/>
      </rPr>
      <t xml:space="preserve">, резервное копирование на USB и по сети, </t>
    </r>
    <r>
      <rPr>
        <b/>
        <sz val="8"/>
        <rFont val="Arial"/>
        <family val="2"/>
        <charset val="204"/>
      </rPr>
      <t>1 х SATA HDD до 8 Тб</t>
    </r>
    <r>
      <rPr>
        <sz val="8"/>
        <rFont val="Arial"/>
        <family val="2"/>
        <charset val="204"/>
      </rPr>
      <t xml:space="preserve"> (в комплект не входит), работа по сети: через web-браузер, клиентское ПО, поддержка iOS и Android, функция двойного кодирования видеопотока, управление при помощи USB-мыши (в комплекте), питание: DC 12 В (блок питания в комплекте).</t>
    </r>
  </si>
  <si>
    <t>TSr-HV0412 Eco</t>
  </si>
  <si>
    <r>
      <t xml:space="preserve">4-х канальный </t>
    </r>
    <r>
      <rPr>
        <b/>
        <sz val="8"/>
        <rFont val="Arial"/>
        <family val="2"/>
        <charset val="204"/>
      </rPr>
      <t>гибридный AHD видеорегистратор</t>
    </r>
    <r>
      <rPr>
        <sz val="8"/>
        <rFont val="Arial"/>
        <family val="2"/>
        <charset val="204"/>
      </rPr>
      <t xml:space="preserve">, видеовыходы  VGA и HDMI, алгоритм сжатия H.264, поддержка аналоговых, AHD и IP камер, запись: </t>
    </r>
    <r>
      <rPr>
        <b/>
        <sz val="8"/>
        <rFont val="Arial"/>
        <family val="2"/>
        <charset val="204"/>
      </rPr>
      <t>15 к/с на каждый канал 1080P (1920x1080)</t>
    </r>
    <r>
      <rPr>
        <sz val="8"/>
        <rFont val="Arial"/>
        <family val="2"/>
        <charset val="204"/>
      </rPr>
      <t xml:space="preserve">, воспроизведение: </t>
    </r>
    <r>
      <rPr>
        <b/>
        <sz val="8"/>
        <rFont val="Arial"/>
        <family val="2"/>
        <charset val="204"/>
      </rPr>
      <t>4 канала в 1080P (1920x1080)</t>
    </r>
    <r>
      <rPr>
        <sz val="8"/>
        <rFont val="Arial"/>
        <family val="2"/>
        <charset val="204"/>
      </rPr>
      <t xml:space="preserve">; </t>
    </r>
    <r>
      <rPr>
        <b/>
        <sz val="8"/>
        <rFont val="Arial"/>
        <family val="2"/>
        <charset val="204"/>
      </rPr>
      <t>4 канала аудио</t>
    </r>
    <r>
      <rPr>
        <sz val="8"/>
        <rFont val="Arial"/>
        <family val="2"/>
        <charset val="204"/>
      </rPr>
      <t xml:space="preserve">, RS-485, </t>
    </r>
    <r>
      <rPr>
        <b/>
        <sz val="8"/>
        <rFont val="Arial"/>
        <family val="2"/>
        <charset val="204"/>
      </rPr>
      <t>1 х SATA HDD до 8 Тб</t>
    </r>
    <r>
      <rPr>
        <sz val="8"/>
        <rFont val="Arial"/>
        <family val="2"/>
        <charset val="204"/>
      </rPr>
      <t xml:space="preserve"> (в комплект не входит), работа по сети: через web-браузер, клиентское ПО, поддержка iOS и Android, функция двойного кодирования видеопотока, управление при помощи USB-мыши; питание: DC 12 В (блок питания в комплекте).</t>
    </r>
  </si>
  <si>
    <t>TSr-QV0411 Premium</t>
  </si>
  <si>
    <r>
      <t>4-х канальный г</t>
    </r>
    <r>
      <rPr>
        <b/>
        <sz val="8"/>
        <rFont val="Arial"/>
        <family val="2"/>
        <charset val="204"/>
      </rPr>
      <t>ибридный AHD и TVI видеорегистратор</t>
    </r>
    <r>
      <rPr>
        <sz val="8"/>
        <rFont val="Arial"/>
        <family val="2"/>
        <charset val="204"/>
      </rPr>
      <t xml:space="preserve">, </t>
    </r>
    <r>
      <rPr>
        <b/>
        <sz val="8"/>
        <rFont val="Arial"/>
        <family val="2"/>
        <charset val="204"/>
      </rPr>
      <t>1 дополнительный канал ip (1080Р)</t>
    </r>
    <r>
      <rPr>
        <sz val="8"/>
        <rFont val="Arial"/>
        <family val="2"/>
        <charset val="204"/>
      </rPr>
      <t xml:space="preserve">, видеовыходы VGA, HDMI, алгоритм сжатия H.264, </t>
    </r>
    <r>
      <rPr>
        <b/>
        <sz val="8"/>
        <rFont val="Arial"/>
        <family val="2"/>
        <charset val="204"/>
      </rPr>
      <t>поддержка аналоговых SD, AHD (720Р), TVI (1080Р) и IP (1080Р) камер,</t>
    </r>
    <r>
      <rPr>
        <sz val="8"/>
        <rFont val="Arial"/>
        <family val="2"/>
        <charset val="204"/>
      </rPr>
      <t xml:space="preserve"> </t>
    </r>
    <r>
      <rPr>
        <b/>
        <sz val="8"/>
        <rFont val="Arial"/>
        <family val="2"/>
        <charset val="204"/>
      </rPr>
      <t>запись: 100 к/с 720Р/1080P (1920x1080), воспроизведение: 100 к/с 720Р/1080P (1920x1080)</t>
    </r>
    <r>
      <rPr>
        <sz val="8"/>
        <rFont val="Arial"/>
        <family val="2"/>
        <charset val="204"/>
      </rPr>
      <t xml:space="preserve">; </t>
    </r>
    <r>
      <rPr>
        <b/>
        <sz val="8"/>
        <rFont val="Arial"/>
        <family val="2"/>
        <charset val="204"/>
      </rPr>
      <t>1 канал аудио</t>
    </r>
    <r>
      <rPr>
        <sz val="8"/>
        <rFont val="Arial"/>
        <family val="2"/>
        <charset val="204"/>
      </rPr>
      <t xml:space="preserve">, резервное копирование на USB и по сети, </t>
    </r>
    <r>
      <rPr>
        <b/>
        <sz val="8"/>
        <rFont val="Arial"/>
        <family val="2"/>
        <charset val="204"/>
      </rPr>
      <t>1 х SATA HDD до 6Тб</t>
    </r>
    <r>
      <rPr>
        <sz val="8"/>
        <rFont val="Arial"/>
        <family val="2"/>
        <charset val="204"/>
      </rPr>
      <t xml:space="preserve"> (в комплект не входит), работа по сети: через web-браузер, клиентское ПО, мобильные устройства: поддержка iOS и Android, функция двойного кодирования видеопотока, управление при помощи USB-мыши (в комплекте), питание: DC 12 В (блок питания в комплекте).</t>
    </r>
  </si>
  <si>
    <t>TSr-QV0412 Premium</t>
  </si>
  <si>
    <r>
      <t xml:space="preserve">4-х канальный </t>
    </r>
    <r>
      <rPr>
        <b/>
        <sz val="8"/>
        <rFont val="Arial"/>
        <family val="2"/>
        <charset val="204"/>
      </rPr>
      <t>гибридный AHD 2.0  и TVI видеорегистратор</t>
    </r>
    <r>
      <rPr>
        <sz val="8"/>
        <rFont val="Arial"/>
        <family val="2"/>
        <charset val="204"/>
      </rPr>
      <t xml:space="preserve">, видеовыходы  VGA и HDMI, алгоритм сжатия H.264, </t>
    </r>
    <r>
      <rPr>
        <b/>
        <sz val="8"/>
        <rFont val="Arial"/>
        <family val="2"/>
        <charset val="204"/>
      </rPr>
      <t>поддержка аналоговых, AHD, TVI и IP камер</t>
    </r>
    <r>
      <rPr>
        <sz val="8"/>
        <rFont val="Arial"/>
        <family val="2"/>
        <charset val="204"/>
      </rPr>
      <t xml:space="preserve">, запись: </t>
    </r>
    <r>
      <rPr>
        <b/>
        <sz val="8"/>
        <rFont val="Arial"/>
        <family val="2"/>
        <charset val="204"/>
      </rPr>
      <t>100 к/с 1080P</t>
    </r>
    <r>
      <rPr>
        <sz val="8"/>
        <rFont val="Arial"/>
        <family val="2"/>
        <charset val="204"/>
      </rPr>
      <t xml:space="preserve"> (1920x1080), воспроизведение: 100 к/с 1080P (1920x1080); </t>
    </r>
    <r>
      <rPr>
        <b/>
        <sz val="8"/>
        <rFont val="Arial"/>
        <family val="2"/>
        <charset val="204"/>
      </rPr>
      <t>4 канала аудио</t>
    </r>
    <r>
      <rPr>
        <sz val="8"/>
        <rFont val="Arial"/>
        <family val="2"/>
        <charset val="204"/>
      </rPr>
      <t xml:space="preserve">, RS-485, </t>
    </r>
    <r>
      <rPr>
        <b/>
        <sz val="8"/>
        <rFont val="Arial"/>
        <family val="2"/>
        <charset val="204"/>
      </rPr>
      <t>1 х SATA HDD до 8 Тб</t>
    </r>
    <r>
      <rPr>
        <sz val="8"/>
        <rFont val="Arial"/>
        <family val="2"/>
        <charset val="204"/>
      </rPr>
      <t xml:space="preserve"> (в комплект не входит), работа по сети, клиентское ПО,  поддержка iOS и Android, функция двойного кодирования видеопотока, ИК-пульт (в комплекте), USB-мышь (в комплекте), питание: DC 12 В (блок питания в комплекте).</t>
    </r>
  </si>
  <si>
    <r>
      <t>TSr-HV0412 Forward</t>
    </r>
    <r>
      <rPr>
        <b/>
        <i/>
        <sz val="11"/>
        <rFont val="Arial"/>
        <family val="2"/>
        <charset val="204"/>
      </rPr>
      <t/>
    </r>
  </si>
  <si>
    <r>
      <t>4-х канальный</t>
    </r>
    <r>
      <rPr>
        <b/>
        <sz val="8"/>
        <rFont val="Arial"/>
        <family val="2"/>
        <charset val="204"/>
      </rPr>
      <t xml:space="preserve"> гибридный AHD видеорегистртор</t>
    </r>
    <r>
      <rPr>
        <sz val="8"/>
        <rFont val="Arial"/>
        <family val="2"/>
        <charset val="204"/>
      </rPr>
      <t xml:space="preserve">, VGA, HDMI, сжатие H.264, ОС Linux, отображение: </t>
    </r>
    <r>
      <rPr>
        <b/>
        <sz val="8"/>
        <rFont val="Arial"/>
        <family val="2"/>
        <charset val="204"/>
      </rPr>
      <t>100 к/с (720P/960Р/1080N)</t>
    </r>
    <r>
      <rPr>
        <sz val="8"/>
        <rFont val="Arial"/>
        <family val="2"/>
        <charset val="204"/>
      </rPr>
      <t xml:space="preserve">, запись: </t>
    </r>
    <r>
      <rPr>
        <b/>
        <sz val="8"/>
        <rFont val="Arial"/>
        <family val="2"/>
        <charset val="204"/>
      </rPr>
      <t>100 к/с (720P или 1080N)</t>
    </r>
    <r>
      <rPr>
        <sz val="8"/>
        <rFont val="Arial"/>
        <family val="2"/>
        <charset val="204"/>
      </rPr>
      <t>, детекция движения,</t>
    </r>
    <r>
      <rPr>
        <b/>
        <sz val="8"/>
        <rFont val="Arial"/>
        <family val="2"/>
        <charset val="204"/>
      </rPr>
      <t xml:space="preserve"> 1 канал аудио, </t>
    </r>
    <r>
      <rPr>
        <sz val="8"/>
        <rFont val="Arial"/>
        <family val="2"/>
        <charset val="204"/>
      </rPr>
      <t xml:space="preserve"> резервное копирование на USB и по сети, RS-485,</t>
    </r>
    <r>
      <rPr>
        <b/>
        <sz val="8"/>
        <rFont val="Arial"/>
        <family val="2"/>
        <charset val="204"/>
      </rPr>
      <t xml:space="preserve"> 1 х SATA HDD до 8 Тб</t>
    </r>
    <r>
      <rPr>
        <sz val="8"/>
        <rFont val="Arial"/>
        <family val="2"/>
        <charset val="204"/>
      </rPr>
      <t xml:space="preserve"> (в комплект не входит), работа по сети, клиентское ПО,  поддержка iOS и Android, функция двойного кодирования видеопотока, USB-мышь (в комплекте), питание: DC 12 В (блок питания в комплекте).</t>
    </r>
  </si>
  <si>
    <t>TSr-HV0411 Forward</t>
  </si>
  <si>
    <r>
      <t>4-х канальный</t>
    </r>
    <r>
      <rPr>
        <b/>
        <sz val="8"/>
        <rFont val="Arial"/>
        <family val="2"/>
        <charset val="204"/>
      </rPr>
      <t xml:space="preserve"> гибридный AHD видеорегистртор</t>
    </r>
    <r>
      <rPr>
        <sz val="8"/>
        <rFont val="Arial"/>
        <family val="2"/>
        <charset val="204"/>
      </rPr>
      <t xml:space="preserve">, VGA, HDMI, сжатие H.264, ОС Linux, отображение: </t>
    </r>
    <r>
      <rPr>
        <b/>
        <sz val="8"/>
        <rFont val="Arial"/>
        <family val="2"/>
        <charset val="204"/>
      </rPr>
      <t>100 к/с (720P/960Р/1080N)</t>
    </r>
    <r>
      <rPr>
        <sz val="8"/>
        <rFont val="Arial"/>
        <family val="2"/>
        <charset val="204"/>
      </rPr>
      <t xml:space="preserve">, запись: </t>
    </r>
    <r>
      <rPr>
        <b/>
        <sz val="8"/>
        <rFont val="Arial"/>
        <family val="2"/>
        <charset val="204"/>
      </rPr>
      <t>100 к/с (720P/1080N)</t>
    </r>
    <r>
      <rPr>
        <sz val="8"/>
        <rFont val="Arial"/>
        <family val="2"/>
        <charset val="204"/>
      </rPr>
      <t xml:space="preserve">, детекция движения, </t>
    </r>
    <r>
      <rPr>
        <b/>
        <sz val="8"/>
        <rFont val="Arial"/>
        <family val="2"/>
        <charset val="204"/>
      </rPr>
      <t>4 канала аудио</t>
    </r>
    <r>
      <rPr>
        <sz val="8"/>
        <rFont val="Arial"/>
        <family val="2"/>
        <charset val="204"/>
      </rPr>
      <t>, резервное копирование на USB и по сети, RS-485,</t>
    </r>
    <r>
      <rPr>
        <b/>
        <sz val="8"/>
        <rFont val="Arial"/>
        <family val="2"/>
        <charset val="204"/>
      </rPr>
      <t xml:space="preserve"> 1 х SATA HDD до 8 Тб</t>
    </r>
    <r>
      <rPr>
        <sz val="8"/>
        <rFont val="Arial"/>
        <family val="2"/>
        <charset val="204"/>
      </rPr>
      <t xml:space="preserve"> (в комплект не входит), работа по сети, клиентское ПО,  поддержка iOS и Android, функция двойного кодирования видеопотока, USB-мышь (в комплекте), питание: DC 12 В (блок питания в комплекте)</t>
    </r>
  </si>
  <si>
    <t>TSr-HV0411 Premium</t>
  </si>
  <si>
    <r>
      <t xml:space="preserve">4-х канальный </t>
    </r>
    <r>
      <rPr>
        <b/>
        <sz val="8"/>
        <rFont val="Arial"/>
        <family val="2"/>
        <charset val="204"/>
      </rPr>
      <t>гибридный AHD 2.0  видеорегистртор</t>
    </r>
    <r>
      <rPr>
        <sz val="8"/>
        <rFont val="Arial"/>
        <family val="2"/>
        <charset val="204"/>
      </rPr>
      <t xml:space="preserve">, VGA, HDMI, сжатие H.264, ОС Linux, отображение: </t>
    </r>
    <r>
      <rPr>
        <b/>
        <sz val="8"/>
        <rFont val="Arial"/>
        <family val="2"/>
        <charset val="204"/>
      </rPr>
      <t>100 к/с (1080P), запись: 100 к/с (1080P),</t>
    </r>
    <r>
      <rPr>
        <sz val="8"/>
        <rFont val="Arial"/>
        <family val="2"/>
        <charset val="204"/>
      </rPr>
      <t xml:space="preserve"> детекция движения,</t>
    </r>
    <r>
      <rPr>
        <b/>
        <sz val="8"/>
        <rFont val="Arial"/>
        <family val="2"/>
        <charset val="204"/>
      </rPr>
      <t xml:space="preserve"> 4 канала аудио</t>
    </r>
    <r>
      <rPr>
        <sz val="8"/>
        <rFont val="Arial"/>
        <family val="2"/>
        <charset val="204"/>
      </rPr>
      <t xml:space="preserve">, резервное копирование на USB и по сети, RS-485 , </t>
    </r>
    <r>
      <rPr>
        <b/>
        <sz val="8"/>
        <rFont val="Arial"/>
        <family val="2"/>
        <charset val="204"/>
      </rPr>
      <t>1 х SATA HDD до 8 Тб</t>
    </r>
    <r>
      <rPr>
        <sz val="8"/>
        <rFont val="Arial"/>
        <family val="2"/>
        <charset val="204"/>
      </rPr>
      <t xml:space="preserve"> (в комплект не входит), работа по сети, клиентское ПО, поддержка iOS и Android, функция двойного кодирования видеопотока, USB-мышь (в комплекте), питание: DC 12 В (блок питания в комплекте)</t>
    </r>
  </si>
  <si>
    <t>TSr-HV0412 Premium</t>
  </si>
  <si>
    <r>
      <t xml:space="preserve">4-х канальный </t>
    </r>
    <r>
      <rPr>
        <b/>
        <sz val="8"/>
        <rFont val="Arial"/>
        <family val="2"/>
        <charset val="204"/>
      </rPr>
      <t>гибридный AHD 2.0  видеорегистратор</t>
    </r>
    <r>
      <rPr>
        <sz val="8"/>
        <rFont val="Arial"/>
        <family val="2"/>
        <charset val="204"/>
      </rPr>
      <t xml:space="preserve">, VGA, HDMI, сжатие H.264, ОС Linux, отображение: </t>
    </r>
    <r>
      <rPr>
        <b/>
        <sz val="8"/>
        <rFont val="Arial"/>
        <family val="2"/>
        <charset val="204"/>
      </rPr>
      <t>100 к/с (1080P), запись: 50 к/с (1080P),</t>
    </r>
    <r>
      <rPr>
        <sz val="8"/>
        <rFont val="Arial"/>
        <family val="2"/>
        <charset val="204"/>
      </rPr>
      <t xml:space="preserve"> детекция движения,</t>
    </r>
    <r>
      <rPr>
        <b/>
        <sz val="8"/>
        <rFont val="Arial"/>
        <family val="2"/>
        <charset val="204"/>
      </rPr>
      <t xml:space="preserve"> 4 канала аудио</t>
    </r>
    <r>
      <rPr>
        <sz val="8"/>
        <rFont val="Arial"/>
        <family val="2"/>
        <charset val="204"/>
      </rPr>
      <t xml:space="preserve">, резервное копирование на USB и по сети, RS-485, </t>
    </r>
    <r>
      <rPr>
        <b/>
        <sz val="8"/>
        <rFont val="Arial"/>
        <family val="2"/>
        <charset val="204"/>
      </rPr>
      <t>1 х SATA HDD до 8 Тб</t>
    </r>
    <r>
      <rPr>
        <sz val="8"/>
        <rFont val="Arial"/>
        <family val="2"/>
        <charset val="204"/>
      </rPr>
      <t xml:space="preserve"> (в комплект не входит), работа по сети, клиентское ПО, поддержка iOS и Android, функция двойного кодирования видеопотока, USB-мышь (в комплекте), питание: DC 12 В (блок питания в комплекте)</t>
    </r>
  </si>
  <si>
    <t>TSr-UV0411 Eco</t>
  </si>
  <si>
    <t>Серия Eco
 5 в 1</t>
  </si>
  <si>
    <r>
      <t xml:space="preserve">4-х канальный </t>
    </r>
    <r>
      <rPr>
        <b/>
        <sz val="8"/>
        <rFont val="Arial"/>
        <family val="2"/>
        <charset val="204"/>
      </rPr>
      <t>универсальный видеорегистратор (AHD+TVI+CVI+CVBS) + 2 дополнительных канала ip (1080Р)</t>
    </r>
    <r>
      <rPr>
        <sz val="8"/>
        <rFont val="Arial"/>
        <family val="2"/>
        <charset val="204"/>
      </rPr>
      <t xml:space="preserve">, видеовыходы VGA и HDMI, алгоритм сжатия H.264, поддержка аналоговых, </t>
    </r>
    <r>
      <rPr>
        <b/>
        <sz val="8"/>
        <rFont val="Arial"/>
        <family val="2"/>
        <charset val="204"/>
      </rPr>
      <t>AHD, TVI, CVI и IP камер до 2 Мп</t>
    </r>
    <r>
      <rPr>
        <sz val="8"/>
        <rFont val="Arial"/>
        <family val="2"/>
        <charset val="204"/>
      </rPr>
      <t xml:space="preserve">, запись: </t>
    </r>
    <r>
      <rPr>
        <b/>
        <sz val="8"/>
        <rFont val="Arial"/>
        <family val="2"/>
        <charset val="204"/>
      </rPr>
      <t>15 к/с на канал в 1080P (1080x1920)</t>
    </r>
    <r>
      <rPr>
        <sz val="8"/>
        <rFont val="Arial"/>
        <family val="2"/>
        <charset val="204"/>
      </rPr>
      <t xml:space="preserve">, воспроизведение: 4 канала в 1080P (1080x1920); детекция движения, RS-485, </t>
    </r>
    <r>
      <rPr>
        <b/>
        <sz val="8"/>
        <rFont val="Arial"/>
        <family val="2"/>
        <charset val="204"/>
      </rPr>
      <t>4 канала аудио</t>
    </r>
    <r>
      <rPr>
        <sz val="8"/>
        <rFont val="Arial"/>
        <family val="2"/>
        <charset val="204"/>
      </rPr>
      <t xml:space="preserve">, резервное копирование на USB и по сети, </t>
    </r>
    <r>
      <rPr>
        <b/>
        <sz val="8"/>
        <rFont val="Arial"/>
        <family val="2"/>
        <charset val="204"/>
      </rPr>
      <t>1 х SATA HDD до 8 Тб</t>
    </r>
    <r>
      <rPr>
        <sz val="8"/>
        <rFont val="Arial"/>
        <family val="2"/>
        <charset val="204"/>
      </rPr>
      <t xml:space="preserve"> (в комплект не входит), работа по сети, клиентское ПО , поддержка iOS и Android,  управление при помощи USB-мыши; питание: DC 12 В (блок питания в комплекте).</t>
    </r>
  </si>
  <si>
    <t>TSr-UV0412 Eco</t>
  </si>
  <si>
    <t>Серия Eco
5 в 1</t>
  </si>
  <si>
    <r>
      <t xml:space="preserve">4-х канальный </t>
    </r>
    <r>
      <rPr>
        <b/>
        <sz val="8"/>
        <rFont val="Arial"/>
        <family val="2"/>
        <charset val="204"/>
      </rPr>
      <t>универсальный видеорегистратор (AHD+TVI+CVI+CVBS) + 2 дополнительных канала ip (1080Р)</t>
    </r>
    <r>
      <rPr>
        <sz val="8"/>
        <rFont val="Arial"/>
        <family val="2"/>
        <charset val="204"/>
      </rPr>
      <t xml:space="preserve">, видеовыходы VGA и HDMI, алгоритм сжатия H.264, поддержка аналоговых, </t>
    </r>
    <r>
      <rPr>
        <b/>
        <sz val="8"/>
        <rFont val="Arial"/>
        <family val="2"/>
        <charset val="204"/>
      </rPr>
      <t>AHD, TVI, CVI и IP камер до 2 Мп</t>
    </r>
    <r>
      <rPr>
        <sz val="8"/>
        <rFont val="Arial"/>
        <family val="2"/>
        <charset val="204"/>
      </rPr>
      <t xml:space="preserve">, запись: </t>
    </r>
    <r>
      <rPr>
        <b/>
        <sz val="8"/>
        <rFont val="Arial"/>
        <family val="2"/>
        <charset val="204"/>
      </rPr>
      <t>15 к/с на канал в 1080N (960х1080)</t>
    </r>
    <r>
      <rPr>
        <sz val="8"/>
        <rFont val="Arial"/>
        <family val="2"/>
        <charset val="204"/>
      </rPr>
      <t xml:space="preserve">, воспроизведение: 4 канала в 1080N (960х1080); детекция движения, RS-485, 4 канала аудио, резервное копирование на USB и по сети, </t>
    </r>
    <r>
      <rPr>
        <b/>
        <sz val="8"/>
        <rFont val="Arial"/>
        <family val="2"/>
        <charset val="204"/>
      </rPr>
      <t>1 х SATA HDD до 8 Тб</t>
    </r>
    <r>
      <rPr>
        <sz val="8"/>
        <rFont val="Arial"/>
        <family val="2"/>
        <charset val="204"/>
      </rPr>
      <t xml:space="preserve"> (в комплект не входит), работа по сети, клиентское ПО, поддержка iOS и Android, управление при помощи USB-мыши; питание: DC 12 В (блок питания в комплекте).</t>
    </r>
  </si>
  <si>
    <t>8-ми канальные видеорегистраторы</t>
  </si>
  <si>
    <t>TSr-ECO8A</t>
  </si>
  <si>
    <r>
      <t xml:space="preserve">8-ми канальный </t>
    </r>
    <r>
      <rPr>
        <b/>
        <sz val="8"/>
        <rFont val="Arial"/>
        <family val="2"/>
        <charset val="204"/>
      </rPr>
      <t>гибридный AHD видеорегистратор</t>
    </r>
    <r>
      <rPr>
        <sz val="8"/>
        <rFont val="Arial"/>
        <family val="2"/>
        <charset val="204"/>
      </rPr>
      <t xml:space="preserve">, видеовыходы  VGA и HDMI, алгоритм сжатия H.264, </t>
    </r>
    <r>
      <rPr>
        <b/>
        <sz val="8"/>
        <rFont val="Arial"/>
        <family val="2"/>
        <charset val="204"/>
      </rPr>
      <t>поддержка аналоговых, AHD и IP камер</t>
    </r>
    <r>
      <rPr>
        <sz val="8"/>
        <rFont val="Arial"/>
        <family val="2"/>
        <charset val="204"/>
      </rPr>
      <t xml:space="preserve">, запись: </t>
    </r>
    <r>
      <rPr>
        <b/>
        <sz val="8"/>
        <rFont val="Arial"/>
        <family val="2"/>
        <charset val="204"/>
      </rPr>
      <t>25 к/с на каждый канал 1080N</t>
    </r>
    <r>
      <rPr>
        <sz val="8"/>
        <rFont val="Arial"/>
        <family val="2"/>
        <charset val="204"/>
      </rPr>
      <t xml:space="preserve"> (960x1080), воспроизведение: </t>
    </r>
    <r>
      <rPr>
        <b/>
        <sz val="8"/>
        <rFont val="Arial"/>
        <family val="2"/>
        <charset val="204"/>
      </rPr>
      <t>4 канала в 1080N</t>
    </r>
    <r>
      <rPr>
        <sz val="8"/>
        <rFont val="Arial"/>
        <family val="2"/>
        <charset val="204"/>
      </rPr>
      <t xml:space="preserve">, </t>
    </r>
    <r>
      <rPr>
        <b/>
        <sz val="8"/>
        <rFont val="Arial"/>
        <family val="2"/>
        <charset val="204"/>
      </rPr>
      <t>1 канал аудио</t>
    </r>
    <r>
      <rPr>
        <sz val="8"/>
        <rFont val="Arial"/>
        <family val="2"/>
        <charset val="204"/>
      </rPr>
      <t xml:space="preserve">, резервное копирование на USB и по сети, </t>
    </r>
    <r>
      <rPr>
        <b/>
        <sz val="8"/>
        <rFont val="Arial"/>
        <family val="2"/>
        <charset val="204"/>
      </rPr>
      <t>1 х SATA HDD до 8 Тб</t>
    </r>
    <r>
      <rPr>
        <sz val="8"/>
        <rFont val="Arial"/>
        <family val="2"/>
        <charset val="204"/>
      </rPr>
      <t xml:space="preserve"> (в комплект не входит), работа по сети, клиентское ПО, поддержка iOS и Android, Dual stream, управление при помощи USB-мыши (в комплекте), питание: DC 12 В (блок питания в комплекте).</t>
    </r>
  </si>
  <si>
    <t>TSr-HV0811 Eco</t>
  </si>
  <si>
    <r>
      <t xml:space="preserve">8-ми канальный </t>
    </r>
    <r>
      <rPr>
        <b/>
        <sz val="8"/>
        <rFont val="Arial"/>
        <family val="2"/>
        <charset val="204"/>
      </rPr>
      <t>гибридный AHD видеорегистратор</t>
    </r>
    <r>
      <rPr>
        <sz val="8"/>
        <rFont val="Arial"/>
        <family val="2"/>
        <charset val="204"/>
      </rPr>
      <t xml:space="preserve">, видеовыходы VGA и HDMI, алгоритм сжатия H.264, </t>
    </r>
    <r>
      <rPr>
        <b/>
        <sz val="8"/>
        <rFont val="Arial"/>
        <family val="2"/>
        <charset val="204"/>
      </rPr>
      <t>поддержка аналоговых, AHD и IP камер</t>
    </r>
    <r>
      <rPr>
        <sz val="8"/>
        <rFont val="Arial"/>
        <family val="2"/>
        <charset val="204"/>
      </rPr>
      <t xml:space="preserve">, запись: </t>
    </r>
    <r>
      <rPr>
        <b/>
        <sz val="8"/>
        <rFont val="Arial"/>
        <family val="2"/>
        <charset val="204"/>
      </rPr>
      <t>12 к/с на канал в 1080P</t>
    </r>
    <r>
      <rPr>
        <sz val="8"/>
        <rFont val="Arial"/>
        <family val="2"/>
        <charset val="204"/>
      </rPr>
      <t xml:space="preserve"> (1920x1080), воспроизведение: </t>
    </r>
    <r>
      <rPr>
        <b/>
        <sz val="8"/>
        <rFont val="Arial"/>
        <family val="2"/>
        <charset val="204"/>
      </rPr>
      <t>4 канала 12 к/с в 1080P</t>
    </r>
    <r>
      <rPr>
        <sz val="8"/>
        <rFont val="Arial"/>
        <family val="2"/>
        <charset val="204"/>
      </rPr>
      <t xml:space="preserve"> (1920x1080); детекция движения, RS-485, 4 канала аудио, резервное копирование на USB и по сети, </t>
    </r>
    <r>
      <rPr>
        <b/>
        <sz val="8"/>
        <rFont val="Arial"/>
        <family val="2"/>
        <charset val="204"/>
      </rPr>
      <t>1 х SATA HDD до 8 Тб</t>
    </r>
    <r>
      <rPr>
        <sz val="8"/>
        <rFont val="Arial"/>
        <family val="2"/>
        <charset val="204"/>
      </rPr>
      <t xml:space="preserve"> (в комплект не входит), работа по сети, клиентское ПО, поддержка iOS и Android, функция двойного кодирования видеопотока, управление при помощи USB-мыши, питание: DC 12 В (блок питания в комплекте).</t>
    </r>
  </si>
  <si>
    <t>TSr-QV0811 Premium</t>
  </si>
  <si>
    <r>
      <t xml:space="preserve">8-ми канальный </t>
    </r>
    <r>
      <rPr>
        <b/>
        <sz val="8"/>
        <rFont val="Arial"/>
        <family val="2"/>
        <charset val="204"/>
      </rPr>
      <t>гибридный AHD и TVI видеорегистратор</t>
    </r>
    <r>
      <rPr>
        <sz val="8"/>
        <rFont val="Arial"/>
        <family val="2"/>
        <charset val="204"/>
      </rPr>
      <t xml:space="preserve">, </t>
    </r>
    <r>
      <rPr>
        <b/>
        <sz val="8"/>
        <rFont val="Arial"/>
        <family val="2"/>
        <charset val="204"/>
      </rPr>
      <t>2 дополнительных канала ip (1080Р)</t>
    </r>
    <r>
      <rPr>
        <sz val="8"/>
        <rFont val="Arial"/>
        <family val="2"/>
        <charset val="204"/>
      </rPr>
      <t xml:space="preserve">, видеовыходы VGA, HDMI, алгоритм сжатия H.264, </t>
    </r>
    <r>
      <rPr>
        <b/>
        <sz val="8"/>
        <rFont val="Arial"/>
        <family val="2"/>
        <charset val="204"/>
      </rPr>
      <t>поддержка аналоговых SD, AHD (720Р), TVI (1080Р) и IP (1080Р) камер, запись: AHD: 200 к/с 720P (1280x720), TVI: 100 к/с 1080P (1920x1080),  воспроизведение: 200 к/с 720P (1280x720), 100 к/с 1080P (1920x1080)</t>
    </r>
    <r>
      <rPr>
        <sz val="8"/>
        <rFont val="Arial"/>
        <family val="2"/>
        <charset val="204"/>
      </rPr>
      <t xml:space="preserve">; </t>
    </r>
    <r>
      <rPr>
        <b/>
        <sz val="8"/>
        <rFont val="Arial"/>
        <family val="2"/>
        <charset val="204"/>
      </rPr>
      <t>1 канал аудио</t>
    </r>
    <r>
      <rPr>
        <sz val="8"/>
        <rFont val="Arial"/>
        <family val="2"/>
        <charset val="204"/>
      </rPr>
      <t xml:space="preserve">, резервное копирование на USB и по сети, </t>
    </r>
    <r>
      <rPr>
        <b/>
        <sz val="8"/>
        <rFont val="Arial"/>
        <family val="2"/>
        <charset val="204"/>
      </rPr>
      <t xml:space="preserve">1 х SATA HDD до 6 Тб </t>
    </r>
    <r>
      <rPr>
        <sz val="8"/>
        <rFont val="Arial"/>
        <family val="2"/>
        <charset val="204"/>
      </rPr>
      <t>(в комплект не входит), работа по сети, клиентское ПО, поддержка iOS и Android, функция двойного кодирования видеопотока, управление при помощи USB-мыши (в комплекте), питание: DC 12 В (блок питания в комплекте).</t>
    </r>
  </si>
  <si>
    <t>TSr-QV0812 Premium</t>
  </si>
  <si>
    <r>
      <t xml:space="preserve">8-ми канальный </t>
    </r>
    <r>
      <rPr>
        <b/>
        <sz val="8"/>
        <rFont val="Arial"/>
        <family val="2"/>
        <charset val="204"/>
      </rPr>
      <t>гибридный AHD 2.0  и TVI видеорегистратор</t>
    </r>
    <r>
      <rPr>
        <sz val="8"/>
        <rFont val="Arial"/>
        <family val="2"/>
        <charset val="204"/>
      </rPr>
      <t xml:space="preserve">, видеовыходы  VGA и HDMI, алгоритм сжатия H.264, </t>
    </r>
    <r>
      <rPr>
        <b/>
        <sz val="8"/>
        <rFont val="Arial"/>
        <family val="2"/>
        <charset val="204"/>
      </rPr>
      <t>поддержка аналоговых,AHD, TVI и IP камер</t>
    </r>
    <r>
      <rPr>
        <sz val="8"/>
        <rFont val="Arial"/>
        <family val="2"/>
        <charset val="204"/>
      </rPr>
      <t xml:space="preserve">, запись: </t>
    </r>
    <r>
      <rPr>
        <b/>
        <sz val="8"/>
        <rFont val="Arial"/>
        <family val="2"/>
        <charset val="204"/>
      </rPr>
      <t>12 к/с на каждый канал 1080P</t>
    </r>
    <r>
      <rPr>
        <sz val="8"/>
        <rFont val="Arial"/>
        <family val="2"/>
        <charset val="204"/>
      </rPr>
      <t xml:space="preserve"> (1920x1080), одновременное воспроизведение: 4 канала в 1080P (1920x1080), </t>
    </r>
    <r>
      <rPr>
        <b/>
        <sz val="8"/>
        <rFont val="Arial"/>
        <family val="2"/>
        <charset val="204"/>
      </rPr>
      <t>4 канала аудио</t>
    </r>
    <r>
      <rPr>
        <sz val="8"/>
        <rFont val="Arial"/>
        <family val="2"/>
        <charset val="204"/>
      </rPr>
      <t xml:space="preserve">, RS-485, резервное копирование на USB и по сети, </t>
    </r>
    <r>
      <rPr>
        <b/>
        <sz val="8"/>
        <rFont val="Arial"/>
        <family val="2"/>
        <charset val="204"/>
      </rPr>
      <t>1 х SATA HDD до 8 Тб</t>
    </r>
    <r>
      <rPr>
        <sz val="8"/>
        <rFont val="Arial"/>
        <family val="2"/>
        <charset val="204"/>
      </rPr>
      <t xml:space="preserve"> (в комплект не входит), работа по сети, клиентское ПО,  поддержка iOS и Android, функция двойного кодирования видеопотока, ИК-пульт (в комплекте), USB-мышь (в комплекте), питание: DC 12 В (блок питания в комплекте)</t>
    </r>
  </si>
  <si>
    <r>
      <t>TSr-HV0812 Forward</t>
    </r>
    <r>
      <rPr>
        <b/>
        <i/>
        <sz val="11"/>
        <rFont val="Arial"/>
        <family val="2"/>
        <charset val="204"/>
      </rPr>
      <t/>
    </r>
  </si>
  <si>
    <r>
      <t xml:space="preserve">8-ми канальный </t>
    </r>
    <r>
      <rPr>
        <b/>
        <sz val="8"/>
        <rFont val="Arial"/>
        <family val="2"/>
        <charset val="204"/>
      </rPr>
      <t>гибридный AHD видеорегистратор</t>
    </r>
    <r>
      <rPr>
        <sz val="8"/>
        <rFont val="Arial"/>
        <family val="2"/>
        <charset val="204"/>
      </rPr>
      <t xml:space="preserve">, видеовыходы VGA и HDMI, алгоритм сжатия H.264, поддержка аналоговых, AHD и IP камер, запись: </t>
    </r>
    <r>
      <rPr>
        <b/>
        <sz val="8"/>
        <rFont val="Arial"/>
        <family val="2"/>
        <charset val="204"/>
      </rPr>
      <t>12 к/с на канал в 1080N</t>
    </r>
    <r>
      <rPr>
        <sz val="8"/>
        <rFont val="Arial"/>
        <family val="2"/>
        <charset val="204"/>
      </rPr>
      <t xml:space="preserve"> (960x1080), воспроизведение: 4 канала в 1080N (960x1080), RS-485, </t>
    </r>
    <r>
      <rPr>
        <b/>
        <sz val="8"/>
        <rFont val="Arial"/>
        <family val="2"/>
        <charset val="204"/>
      </rPr>
      <t>4 канала аудио</t>
    </r>
    <r>
      <rPr>
        <sz val="8"/>
        <rFont val="Arial"/>
        <family val="2"/>
        <charset val="204"/>
      </rPr>
      <t xml:space="preserve">, резервное копирование на USB и по сети, </t>
    </r>
    <r>
      <rPr>
        <b/>
        <sz val="8"/>
        <rFont val="Arial"/>
        <family val="2"/>
        <charset val="204"/>
      </rPr>
      <t>1 х SATA HDD до 8 Тб</t>
    </r>
    <r>
      <rPr>
        <sz val="8"/>
        <rFont val="Arial"/>
        <family val="2"/>
        <charset val="204"/>
      </rPr>
      <t xml:space="preserve"> (в комплект не входит), работа по сети, клиентское ПО, поддержка iOS и Android, функция двойного кодирования видеопотока, USB-мышь (в комплекте), питание: DC 12 В (блок питания в комплекте)</t>
    </r>
  </si>
  <si>
    <t>TSr-UV0811 Eco</t>
  </si>
  <si>
    <r>
      <t xml:space="preserve">8-ми канальный </t>
    </r>
    <r>
      <rPr>
        <b/>
        <sz val="8"/>
        <rFont val="Arial"/>
        <family val="2"/>
        <charset val="204"/>
      </rPr>
      <t xml:space="preserve">универсальный видеорегистратор (AHD+TVI+CVI+CVBS) + 2 дополнительных канала ip </t>
    </r>
    <r>
      <rPr>
        <sz val="8"/>
        <rFont val="Arial"/>
        <family val="2"/>
        <charset val="204"/>
      </rPr>
      <t xml:space="preserve">(1080Р), видеовыходы VGA и HDMI, алгоритм сжатия H.264, поддержка аналоговых, AHD, TVI, CVI и IP камер до 2 Мп, запись: </t>
    </r>
    <r>
      <rPr>
        <b/>
        <sz val="8"/>
        <rFont val="Arial"/>
        <family val="2"/>
        <charset val="204"/>
      </rPr>
      <t>15 к/с на канал в 1080P (1920x1080)</t>
    </r>
    <r>
      <rPr>
        <sz val="8"/>
        <rFont val="Arial"/>
        <family val="2"/>
        <charset val="204"/>
      </rPr>
      <t xml:space="preserve">; воспроизведение: 4 канала в 1080Р (1920х1080); RS-485, </t>
    </r>
    <r>
      <rPr>
        <b/>
        <sz val="8"/>
        <rFont val="Arial"/>
        <family val="2"/>
        <charset val="204"/>
      </rPr>
      <t>4 канала аудио</t>
    </r>
    <r>
      <rPr>
        <sz val="8"/>
        <rFont val="Arial"/>
        <family val="2"/>
        <charset val="204"/>
      </rPr>
      <t xml:space="preserve">, резервное копирование на USB и по сети, </t>
    </r>
    <r>
      <rPr>
        <b/>
        <sz val="8"/>
        <rFont val="Arial"/>
        <family val="2"/>
        <charset val="204"/>
      </rPr>
      <t>1 х SATA HDD до 8 Тб</t>
    </r>
    <r>
      <rPr>
        <sz val="8"/>
        <rFont val="Arial"/>
        <family val="2"/>
        <charset val="204"/>
      </rPr>
      <t xml:space="preserve"> (в комплект не входит), работа по сети, клиентское ПО, поддержка iOS и Android, функция двойного кодирования видеопотока, управление при помощи USB-мыши; питание: DC 12 В (блок питания в комплекте).</t>
    </r>
  </si>
  <si>
    <t>TSr-UV0812 Eco</t>
  </si>
  <si>
    <r>
      <t xml:space="preserve">8-ми канальный </t>
    </r>
    <r>
      <rPr>
        <b/>
        <sz val="8"/>
        <rFont val="Arial"/>
        <family val="2"/>
        <charset val="204"/>
      </rPr>
      <t>универсальный видеорегистратор (AHD+TVI+CVI+CVBS) + 2 дополнительных канала ip</t>
    </r>
    <r>
      <rPr>
        <sz val="8"/>
        <rFont val="Arial"/>
        <family val="2"/>
        <charset val="204"/>
      </rPr>
      <t xml:space="preserve"> (1080Р), видеовыходы VGA и HDMI, алгоритм сжатия H.264, поддержка аналоговых, AHD, TVI, CVI и IP камер до 2 Мп, запись: </t>
    </r>
    <r>
      <rPr>
        <b/>
        <sz val="8"/>
        <rFont val="Arial"/>
        <family val="2"/>
        <charset val="204"/>
      </rPr>
      <t>15 к/с на канал в 1080N (960х1080)</t>
    </r>
    <r>
      <rPr>
        <sz val="8"/>
        <rFont val="Arial"/>
        <family val="2"/>
        <charset val="204"/>
      </rPr>
      <t xml:space="preserve">, воспроизведение: 4 канала в 1080N (960х1080); детекция движения, RS-485, </t>
    </r>
    <r>
      <rPr>
        <b/>
        <sz val="8"/>
        <rFont val="Arial"/>
        <family val="2"/>
        <charset val="204"/>
      </rPr>
      <t>4 канала аудио</t>
    </r>
    <r>
      <rPr>
        <sz val="8"/>
        <rFont val="Arial"/>
        <family val="2"/>
        <charset val="204"/>
      </rPr>
      <t xml:space="preserve">, резервное копирование на USB и по сети, </t>
    </r>
    <r>
      <rPr>
        <b/>
        <sz val="8"/>
        <rFont val="Arial"/>
        <family val="2"/>
        <charset val="204"/>
      </rPr>
      <t>1 х SATA HDD до 8 Тб</t>
    </r>
    <r>
      <rPr>
        <sz val="8"/>
        <rFont val="Arial"/>
        <family val="2"/>
        <charset val="204"/>
      </rPr>
      <t xml:space="preserve"> (в комплект не входит), работа по сети, клиентское ПО, поддержка iOS и Android, функция двойного кодирования видеопотока, управление при помощи USB-мыши; питание: DC 12 В (блок питания в комплекте).</t>
    </r>
  </si>
  <si>
    <t>16-ти канальные видеорегистраторы</t>
  </si>
  <si>
    <r>
      <t>TSr-HV1621 Forward</t>
    </r>
    <r>
      <rPr>
        <b/>
        <i/>
        <sz val="11"/>
        <rFont val="Arial"/>
        <family val="2"/>
        <charset val="204"/>
      </rPr>
      <t/>
    </r>
  </si>
  <si>
    <r>
      <t xml:space="preserve">16-ти канальный </t>
    </r>
    <r>
      <rPr>
        <b/>
        <sz val="8"/>
        <rFont val="Arial"/>
        <family val="2"/>
        <charset val="204"/>
      </rPr>
      <t>гибридный AHD видеорегистратор</t>
    </r>
    <r>
      <rPr>
        <sz val="8"/>
        <rFont val="Arial"/>
        <family val="2"/>
        <charset val="204"/>
      </rPr>
      <t xml:space="preserve">, видеовыходы, VGA, HDMI, алгоритм сжатия H.264, поддержка аналоговых, AHD и IP камер, </t>
    </r>
    <r>
      <rPr>
        <b/>
        <sz val="8"/>
        <rFont val="Arial"/>
        <family val="2"/>
        <charset val="204"/>
      </rPr>
      <t>запись: 400 к/с 720P (1280x720), 240 к/с 1080N (960x1080)</t>
    </r>
    <r>
      <rPr>
        <sz val="8"/>
        <rFont val="Arial"/>
        <family val="2"/>
        <charset val="204"/>
      </rPr>
      <t xml:space="preserve">. Воспроизведение: </t>
    </r>
    <r>
      <rPr>
        <b/>
        <sz val="8"/>
        <rFont val="Arial"/>
        <family val="2"/>
        <charset val="204"/>
      </rPr>
      <t>4 канала в 1080N real time</t>
    </r>
    <r>
      <rPr>
        <sz val="8"/>
        <rFont val="Arial"/>
        <family val="2"/>
        <charset val="204"/>
      </rPr>
      <t xml:space="preserve">; </t>
    </r>
    <r>
      <rPr>
        <b/>
        <sz val="8"/>
        <color indexed="8"/>
        <rFont val="Arial"/>
        <family val="2"/>
        <charset val="204"/>
      </rPr>
      <t>2 канала аудио</t>
    </r>
    <r>
      <rPr>
        <sz val="8"/>
        <rFont val="Arial"/>
        <family val="2"/>
        <charset val="204"/>
      </rPr>
      <t xml:space="preserve">, RS-485, </t>
    </r>
    <r>
      <rPr>
        <b/>
        <sz val="8"/>
        <rFont val="Arial"/>
        <family val="2"/>
        <charset val="204"/>
      </rPr>
      <t>2 х SATA HDD до 8 Тб</t>
    </r>
    <r>
      <rPr>
        <sz val="8"/>
        <rFont val="Arial"/>
        <family val="2"/>
        <charset val="204"/>
      </rPr>
      <t xml:space="preserve"> (в комплект не входит), работа по сети, клиентское ПО, поддержка iOS и Android, функция двойного кодирования видеопотока, поддержка RTSP; управление при помощи ИК-пульта (в комплекте), USB-мыши (в комплекте), питание: DC 12 В (блок питания в комплекте)</t>
    </r>
  </si>
  <si>
    <t>TSr-QV1611 Premium</t>
  </si>
  <si>
    <r>
      <t xml:space="preserve">16-ти канальный </t>
    </r>
    <r>
      <rPr>
        <b/>
        <sz val="8"/>
        <rFont val="Arial"/>
        <family val="2"/>
        <charset val="204"/>
      </rPr>
      <t>гибридный AHD и TVI видеорегистратор</t>
    </r>
    <r>
      <rPr>
        <sz val="8"/>
        <rFont val="Arial"/>
        <family val="2"/>
        <charset val="204"/>
      </rPr>
      <t xml:space="preserve">, </t>
    </r>
    <r>
      <rPr>
        <b/>
        <sz val="8"/>
        <rFont val="Arial"/>
        <family val="2"/>
        <charset val="204"/>
      </rPr>
      <t>2 дополнительных канала ip (1080P)</t>
    </r>
    <r>
      <rPr>
        <sz val="8"/>
        <rFont val="Arial"/>
        <family val="2"/>
        <charset val="204"/>
      </rPr>
      <t xml:space="preserve">,  видеовыходы VGA, HDMI, алгоритм сжатия H.264, </t>
    </r>
    <r>
      <rPr>
        <b/>
        <sz val="8"/>
        <rFont val="Arial"/>
        <family val="2"/>
        <charset val="204"/>
      </rPr>
      <t>поддержка аналоговых SD, AHD, TVI и IP камер, запись: AHD: 400 к/с 720P (1280x720), TVI: 200 к/с 1080P (1920x1080)  воспроизведение: 400 к/с 720P (1280x720), 200 к/с 1080P (1920x1080)</t>
    </r>
    <r>
      <rPr>
        <sz val="8"/>
        <rFont val="Arial"/>
        <family val="2"/>
        <charset val="204"/>
      </rPr>
      <t xml:space="preserve">; 1 канал аудио, резервное копирование на USB и по сети, </t>
    </r>
    <r>
      <rPr>
        <b/>
        <sz val="8"/>
        <rFont val="Arial"/>
        <family val="2"/>
        <charset val="204"/>
      </rPr>
      <t>1 х SATA HDD до 6 Тб</t>
    </r>
    <r>
      <rPr>
        <sz val="8"/>
        <rFont val="Arial"/>
        <family val="2"/>
        <charset val="204"/>
      </rPr>
      <t xml:space="preserve"> (в комплект не входит), RS-485, работа по сети, клиентское ПО, поддержка iOS и Android, функция двойного кодирования видеопотока, управление при помощи USB-мыши (в комплекте), пульта ДУ (в комплекте); питание: DC 12 В (блок питания в комплекте).</t>
    </r>
  </si>
  <si>
    <t>TSr-HV1621 Eco</t>
  </si>
  <si>
    <r>
      <t xml:space="preserve">16-ти канальный </t>
    </r>
    <r>
      <rPr>
        <b/>
        <sz val="8"/>
        <rFont val="Arial"/>
        <family val="2"/>
        <charset val="204"/>
      </rPr>
      <t>гибридный AHD видеорегистратор</t>
    </r>
    <r>
      <rPr>
        <sz val="8"/>
        <rFont val="Arial"/>
        <family val="2"/>
        <charset val="204"/>
      </rPr>
      <t xml:space="preserve">, видеовыходы VGA и HDMI, алгоритм сжатия H.264, поддержка аналоговых, AHD и IP камер, запись: </t>
    </r>
    <r>
      <rPr>
        <b/>
        <sz val="8"/>
        <rFont val="Arial"/>
        <family val="2"/>
        <charset val="204"/>
      </rPr>
      <t>12 к/с на канал в 1080P (1920x1080)</t>
    </r>
    <r>
      <rPr>
        <sz val="8"/>
        <rFont val="Arial"/>
        <family val="2"/>
        <charset val="204"/>
      </rPr>
      <t xml:space="preserve">, воспроизведение: 16 каналов 12 к/с в 1080P (1920x1080), RS-485, </t>
    </r>
    <r>
      <rPr>
        <b/>
        <sz val="8"/>
        <rFont val="Arial"/>
        <family val="2"/>
        <charset val="204"/>
      </rPr>
      <t>6 каналов аудио</t>
    </r>
    <r>
      <rPr>
        <sz val="8"/>
        <rFont val="Arial"/>
        <family val="2"/>
        <charset val="204"/>
      </rPr>
      <t>, т</t>
    </r>
    <r>
      <rPr>
        <b/>
        <sz val="8"/>
        <rFont val="Arial"/>
        <family val="2"/>
        <charset val="204"/>
      </rPr>
      <t>ревожные входы/выходы: 4/1</t>
    </r>
    <r>
      <rPr>
        <sz val="8"/>
        <rFont val="Arial"/>
        <family val="2"/>
        <charset val="204"/>
      </rPr>
      <t xml:space="preserve">, резервное копирование на USB и по сети, </t>
    </r>
    <r>
      <rPr>
        <b/>
        <sz val="8"/>
        <rFont val="Arial"/>
        <family val="2"/>
        <charset val="204"/>
      </rPr>
      <t>2 х SATA HDD до 8 Тб</t>
    </r>
    <r>
      <rPr>
        <sz val="8"/>
        <rFont val="Arial"/>
        <family val="2"/>
        <charset val="204"/>
      </rPr>
      <t xml:space="preserve"> (в комплект не входит), работа по сети, клиентское ПО, поддержка iOS и Android, функция двойного кодирования видеопотока, управление при помощи USB-мыши, русскоязычный графический интерфейс и инструкция; питание: DC 12 В (блок питания в комплекте).</t>
    </r>
  </si>
  <si>
    <t>TSr-UV1622 Eco</t>
  </si>
  <si>
    <r>
      <t xml:space="preserve">16-ти канальный </t>
    </r>
    <r>
      <rPr>
        <b/>
        <sz val="8"/>
        <rFont val="Arial"/>
        <family val="2"/>
        <charset val="204"/>
      </rPr>
      <t>универсальный видеорегистратор (AHD+TVI+CVI+CVBS)</t>
    </r>
    <r>
      <rPr>
        <sz val="8"/>
        <rFont val="Arial"/>
        <family val="2"/>
        <charset val="204"/>
      </rPr>
      <t xml:space="preserve">, видеовыходы VGA и HDMI, алгоритм сжатия H.264, поддержка аналоговых, AHD, TVI, CVI и IP камер до 2 Мп, запись: </t>
    </r>
    <r>
      <rPr>
        <b/>
        <sz val="8"/>
        <rFont val="Arial"/>
        <family val="2"/>
        <charset val="204"/>
      </rPr>
      <t>12 к/с на канал в 1080N (960х1080)</t>
    </r>
    <r>
      <rPr>
        <sz val="8"/>
        <rFont val="Arial"/>
        <family val="2"/>
        <charset val="204"/>
      </rPr>
      <t xml:space="preserve">, воспроизведение: 8 каналов в 1080N (960х1080); RS-485, </t>
    </r>
    <r>
      <rPr>
        <b/>
        <sz val="8"/>
        <rFont val="Arial"/>
        <family val="2"/>
        <charset val="204"/>
      </rPr>
      <t>6 каналов аудио</t>
    </r>
    <r>
      <rPr>
        <sz val="8"/>
        <rFont val="Arial"/>
        <family val="2"/>
        <charset val="204"/>
      </rPr>
      <t xml:space="preserve">, </t>
    </r>
    <r>
      <rPr>
        <b/>
        <sz val="8"/>
        <rFont val="Arial"/>
        <family val="2"/>
        <charset val="204"/>
      </rPr>
      <t>тревожные входы/выходы: 4/1</t>
    </r>
    <r>
      <rPr>
        <sz val="8"/>
        <rFont val="Arial"/>
        <family val="2"/>
        <charset val="204"/>
      </rPr>
      <t xml:space="preserve">, резервное копирование на USB и по сети, </t>
    </r>
    <r>
      <rPr>
        <b/>
        <sz val="8"/>
        <rFont val="Arial"/>
        <family val="2"/>
        <charset val="204"/>
      </rPr>
      <t>2 х SATA HDD до 8 Тб</t>
    </r>
    <r>
      <rPr>
        <sz val="8"/>
        <rFont val="Arial"/>
        <family val="2"/>
        <charset val="204"/>
      </rPr>
      <t xml:space="preserve"> (в комплект не входит), работа по сети, клиентское ПО, поддержка iOS и Android, функция двойного кодирования видеопотока, управление при помощи USB-мыши; питание: DC 12 В (блок питания в комплекте).</t>
    </r>
  </si>
  <si>
    <t>TSr-HV1622 Premium</t>
  </si>
  <si>
    <r>
      <t>16-ти канальный г</t>
    </r>
    <r>
      <rPr>
        <b/>
        <sz val="8"/>
        <rFont val="Arial"/>
        <family val="2"/>
        <charset val="204"/>
      </rPr>
      <t>ибридный AHD 2.0 видеорегистратор</t>
    </r>
    <r>
      <rPr>
        <sz val="8"/>
        <rFont val="Arial"/>
        <family val="2"/>
        <charset val="204"/>
      </rPr>
      <t xml:space="preserve">, видеовыходы VGA, HDMI, алгоритм сжатия H.264, </t>
    </r>
    <r>
      <rPr>
        <b/>
        <sz val="8"/>
        <rFont val="Arial"/>
        <family val="2"/>
        <charset val="204"/>
      </rPr>
      <t>поддержка аналоговых, AHD и IP камер</t>
    </r>
    <r>
      <rPr>
        <sz val="8"/>
        <rFont val="Arial"/>
        <family val="2"/>
        <charset val="204"/>
      </rPr>
      <t xml:space="preserve">, запись: </t>
    </r>
    <r>
      <rPr>
        <b/>
        <sz val="8"/>
        <rFont val="Arial"/>
        <family val="2"/>
        <charset val="204"/>
      </rPr>
      <t>400 к/с 720P (1280x720), 200 к/с 1080P (1920x1080)</t>
    </r>
    <r>
      <rPr>
        <sz val="8"/>
        <rFont val="Arial"/>
        <family val="2"/>
        <charset val="204"/>
      </rPr>
      <t xml:space="preserve"> воспроизведение: </t>
    </r>
    <r>
      <rPr>
        <b/>
        <sz val="8"/>
        <rFont val="Arial"/>
        <family val="2"/>
        <charset val="204"/>
      </rPr>
      <t>16 каналов в 1080P (12 к/с на канал)</t>
    </r>
    <r>
      <rPr>
        <sz val="8"/>
        <rFont val="Arial"/>
        <family val="2"/>
        <charset val="204"/>
      </rPr>
      <t xml:space="preserve">; детекция движения, RS-485, </t>
    </r>
    <r>
      <rPr>
        <b/>
        <sz val="8"/>
        <rFont val="Arial"/>
        <family val="2"/>
        <charset val="204"/>
      </rPr>
      <t>2 канала аудио</t>
    </r>
    <r>
      <rPr>
        <sz val="8"/>
        <rFont val="Arial"/>
        <family val="2"/>
        <charset val="204"/>
      </rPr>
      <t xml:space="preserve">, </t>
    </r>
    <r>
      <rPr>
        <b/>
        <sz val="8"/>
        <rFont val="Arial"/>
        <family val="2"/>
        <charset val="204"/>
      </rPr>
      <t>2 х SATA HDD до 8 Тб</t>
    </r>
    <r>
      <rPr>
        <sz val="8"/>
        <rFont val="Arial"/>
        <family val="2"/>
        <charset val="204"/>
      </rPr>
      <t xml:space="preserve"> (в комплект не входит), работа по сети: через web-браузер, клиентское ПО, поддержка iOS и Android, функция двойного кодирования видеопотока, поддержка RTSP; управление при помощи кнопок на передней панели, ИК-пульта (в комплекте), USB-мыши (в комплекте), питание: DC 12 В (блок питания в комплекте).</t>
    </r>
  </si>
  <si>
    <t>TSr-HV1642 Premium</t>
  </si>
  <si>
    <r>
      <t xml:space="preserve">16-ти канальный </t>
    </r>
    <r>
      <rPr>
        <b/>
        <sz val="8"/>
        <rFont val="Arial"/>
        <family val="2"/>
        <charset val="204"/>
      </rPr>
      <t>гибридный AHD 2.0 видеорегистратор</t>
    </r>
    <r>
      <rPr>
        <sz val="8"/>
        <rFont val="Arial"/>
        <family val="2"/>
        <charset val="204"/>
      </rPr>
      <t xml:space="preserve">, VGA, HDMI, сжатие H.264, ОС Linux, отображение: </t>
    </r>
    <r>
      <rPr>
        <b/>
        <sz val="8"/>
        <rFont val="Arial"/>
        <family val="2"/>
        <charset val="204"/>
      </rPr>
      <t>25 к/с на канал (1080P)</t>
    </r>
    <r>
      <rPr>
        <sz val="8"/>
        <rFont val="Arial"/>
        <family val="2"/>
        <charset val="204"/>
      </rPr>
      <t xml:space="preserve">, запись: </t>
    </r>
    <r>
      <rPr>
        <b/>
        <sz val="8"/>
        <rFont val="Arial"/>
        <family val="2"/>
        <charset val="204"/>
      </rPr>
      <t>12 к/с  на канал (1080P)</t>
    </r>
    <r>
      <rPr>
        <sz val="8"/>
        <rFont val="Arial"/>
        <family val="2"/>
        <charset val="204"/>
      </rPr>
      <t xml:space="preserve">, воспроизведение: 16 каналов одновременно по 12 к/с на канал, детекция движения, </t>
    </r>
    <r>
      <rPr>
        <b/>
        <sz val="8"/>
        <rFont val="Arial"/>
        <family val="2"/>
        <charset val="204"/>
      </rPr>
      <t>16 каналов аудио, 16 ревожных входов, 4 выхода</t>
    </r>
    <r>
      <rPr>
        <sz val="8"/>
        <rFont val="Arial"/>
        <family val="2"/>
        <charset val="204"/>
      </rPr>
      <t>, резервное копирование на USB и по сети, управление PTZ (RS-485),</t>
    </r>
    <r>
      <rPr>
        <b/>
        <sz val="8"/>
        <rFont val="Arial"/>
        <family val="2"/>
        <charset val="204"/>
      </rPr>
      <t xml:space="preserve"> 4 х SATA HDD до 8 Тб</t>
    </r>
    <r>
      <rPr>
        <sz val="8"/>
        <rFont val="Arial"/>
        <family val="2"/>
        <charset val="204"/>
      </rPr>
      <t xml:space="preserve"> (в комплект не входит), работа по сети, клиентское ПО, поддержка iOS и Android, функция двойного кодирования видеопотока, ИК-пульт (в комплекте), USB-мышь (в комплекте), питание: DC 12 В (блок питания в комплекте)</t>
    </r>
  </si>
  <si>
    <t>IP камеры</t>
  </si>
  <si>
    <t>Цилиндрические камеры с функцией день/ночь</t>
  </si>
  <si>
    <t>TSi-Pn225FP (3.6)</t>
  </si>
  <si>
    <t>Серия Norma</t>
  </si>
  <si>
    <r>
      <rPr>
        <b/>
        <sz val="12"/>
        <rFont val="Arial"/>
        <family val="2"/>
        <charset val="204"/>
      </rPr>
      <t>2 мегапиксельная уличная цилиндрическая камера с аналитикой, ИК подсветкой и фиксированным объективом</t>
    </r>
    <r>
      <rPr>
        <sz val="7"/>
        <rFont val="Arial"/>
        <family val="2"/>
        <charset val="204"/>
      </rPr>
      <t xml:space="preserve">
IP видеокамера уличная цилиндрическая с ИК подсветкой, двухмегапиксельная, 1920х1080, 30 к/с, 1/2.9” SONY EXMOR сенсор c прогрессивным сканированием 0.01 Люкс (день) / 0.001 Люкс (ночь) / 0 Люкс (с ИК подсветкой)</t>
    </r>
    <r>
      <rPr>
        <b/>
        <sz val="7"/>
        <rFont val="Arial"/>
        <family val="2"/>
        <charset val="204"/>
      </rPr>
      <t>, детектор движения, вторжения, пересечения линии</t>
    </r>
    <r>
      <rPr>
        <sz val="7"/>
        <rFont val="Arial"/>
        <family val="2"/>
        <charset val="204"/>
      </rPr>
      <t>, BLC, DWDR, 3DNR, Slow Shatter, Н.264/H.264 (двойное кодирование), ROI, антитуман, NAS, e-mail, объектив 3.6 мм, механический ИК фильтр, вход/выход звука (питание от камеры), вход/выход тревоги, microSD до 128Гб, DC 12V, PoE, герметичный разъем Ethernet, адаптивная ИК подсветка 20 м, -40+50˚C.</t>
    </r>
  </si>
  <si>
    <t>TSi-Pn425FP (3.6)</t>
  </si>
  <si>
    <r>
      <rPr>
        <b/>
        <sz val="12"/>
        <rFont val="Arial"/>
        <family val="2"/>
        <charset val="204"/>
      </rPr>
      <t>4 мегапиксельная уличная цилиндрическая камера с аналитикой, ИК подсветкой и фиксированным объективом</t>
    </r>
    <r>
      <rPr>
        <sz val="7"/>
        <rFont val="Arial"/>
        <family val="2"/>
        <charset val="204"/>
      </rPr>
      <t xml:space="preserve">
IP видеокамера уличная цилиндрическая с ИК подсветкой, четырехмегапиксельная, 2560х1440х21к/с, </t>
    </r>
    <r>
      <rPr>
        <b/>
        <sz val="7"/>
        <rFont val="Arial"/>
        <family val="2"/>
        <charset val="204"/>
      </rPr>
      <t>1/3” CMOS</t>
    </r>
    <r>
      <rPr>
        <sz val="7"/>
        <rFont val="Arial"/>
        <family val="2"/>
        <charset val="204"/>
      </rPr>
      <t xml:space="preserve"> сенсор c прогрессивным сканированием 0.1 Люкс (день) / 0.01 Люкс (ночь) / 0 Люкс (с ИК подсветкой), </t>
    </r>
    <r>
      <rPr>
        <b/>
        <sz val="7"/>
        <rFont val="Arial"/>
        <family val="2"/>
        <charset val="204"/>
      </rPr>
      <t>детектор движения, вторжения, пересечения линии</t>
    </r>
    <r>
      <rPr>
        <sz val="7"/>
        <rFont val="Arial"/>
        <family val="2"/>
        <charset val="204"/>
      </rPr>
      <t>, BLC, WDR, 3DNR, накопление заряда, Н.265/H.264, ROI, антитуман, NAS, e-mail, объектив 3.6 мм, механический ИК фильтр, вход/выход звука(питание от камеры), вход/выход тревоги, microSD до 128Гб, DC 12V, PoE, герметичный разъем Ethernet, адаптивная ИК подсветка 20м, -40+50˚C.</t>
    </r>
  </si>
  <si>
    <t>TSi-Pn225VP (2.8-12)</t>
  </si>
  <si>
    <r>
      <rPr>
        <b/>
        <sz val="12"/>
        <rFont val="Arial"/>
        <family val="2"/>
        <charset val="204"/>
      </rPr>
      <t>2 мегапиксельная уличная цилиндрическая камера с аналитикой, ИК подсветкой и вариофокальным объективом</t>
    </r>
    <r>
      <rPr>
        <sz val="7"/>
        <rFont val="Arial"/>
        <family val="2"/>
        <charset val="204"/>
      </rPr>
      <t xml:space="preserve">
IP видеокамера уличная цилиндрическая с ИК подсветкой, двухмегапиксельная, 1920х1080, 30к/с, 1/2.9” SONY EXMOR сенсор c прогрессивным сканированием 0.01 Люкс (день) / 0.001 Люкс (ночь) / 0 Люкс (с ИК подсветкой), </t>
    </r>
    <r>
      <rPr>
        <b/>
        <sz val="7"/>
        <rFont val="Arial"/>
        <family val="2"/>
        <charset val="204"/>
      </rPr>
      <t xml:space="preserve">детектор движения, вторжения, пересечения линии, </t>
    </r>
    <r>
      <rPr>
        <sz val="7"/>
        <rFont val="Arial"/>
        <family val="2"/>
        <charset val="204"/>
      </rPr>
      <t>BLC, WDR, 3DNR, накопление заряда, Н.264 тройное кодирование, ROI, антитуман, NAS, e-mail, объектив 2.8-12мм, механический ИК фильтр, вход/выход звука(питание от камеры), вход/выход тревоги, microSD до 128Гб,DC 12V, PoE, герметичный разъем Ethernet, адаптивная ИК подсветка 35м, -40+50˚C.</t>
    </r>
  </si>
  <si>
    <t>TSi-Pn325VP (2.8-12)</t>
  </si>
  <si>
    <r>
      <rPr>
        <b/>
        <sz val="12"/>
        <rFont val="Arial"/>
        <family val="2"/>
        <charset val="204"/>
      </rPr>
      <t>3 мегапиксельная уличная цилиндрическая камера с аналитикой, ИК подсветкой и вариофокальным объективом</t>
    </r>
    <r>
      <rPr>
        <sz val="7"/>
        <rFont val="Arial"/>
        <family val="2"/>
        <charset val="204"/>
      </rPr>
      <t xml:space="preserve">
IP видеокамера уличная цилиндрическая с ИК подсветкой, трехмегапиксельная, 2048х1536х30к/с, </t>
    </r>
    <r>
      <rPr>
        <b/>
        <sz val="7"/>
        <rFont val="Arial"/>
        <family val="2"/>
        <charset val="204"/>
      </rPr>
      <t>1/2.8” CMOS</t>
    </r>
    <r>
      <rPr>
        <sz val="7"/>
        <rFont val="Arial"/>
        <family val="2"/>
        <charset val="204"/>
      </rPr>
      <t xml:space="preserve"> сенсор c прогрессивным сканированием 0.01 Люкс (день) / 0.001 Люкс (ночь) / 0 Люкс (с ИК подсветкой)</t>
    </r>
    <r>
      <rPr>
        <b/>
        <sz val="7"/>
        <rFont val="Arial"/>
        <family val="2"/>
        <charset val="204"/>
      </rPr>
      <t>, детектор движения, вторжения, пересечения линии</t>
    </r>
    <r>
      <rPr>
        <sz val="7"/>
        <rFont val="Arial"/>
        <family val="2"/>
        <charset val="204"/>
      </rPr>
      <t>, BLC, 3DNR, накопление заряда, Н.265/H.264, ROI, антитуман, NAS, e-mail, объектив 2.8-12мм,механический ИК фильтр, вход/выход звука(питание от камеры), вход/выход тревоги, microSD до 128Гб, DC 12V, PoE, герметичный разъем Ethernet, ИК подсветка 35м, -40+50˚C.</t>
    </r>
  </si>
  <si>
    <t>TSi-Pn425VP (2.8-12)</t>
  </si>
  <si>
    <r>
      <rPr>
        <b/>
        <sz val="12"/>
        <rFont val="Arial"/>
        <family val="2"/>
        <charset val="204"/>
      </rPr>
      <t>4 мегапиксельная уличная цилиндрическая камера с аналитикой, ИК подсветкой и вариофокальным объективом</t>
    </r>
    <r>
      <rPr>
        <sz val="7"/>
        <rFont val="Arial"/>
        <family val="2"/>
        <charset val="204"/>
      </rPr>
      <t xml:space="preserve">
IP видеокамера уличная цилиндрическая с ИК подсветкой, четырехмегапиксельная, 2560х1440х21к/с,</t>
    </r>
    <r>
      <rPr>
        <b/>
        <sz val="7"/>
        <rFont val="Arial"/>
        <family val="2"/>
        <charset val="204"/>
      </rPr>
      <t xml:space="preserve"> 1/3” CMOS </t>
    </r>
    <r>
      <rPr>
        <sz val="7"/>
        <rFont val="Arial"/>
        <family val="2"/>
        <charset val="204"/>
      </rPr>
      <t>сенсор c прогрессивным сканированием 0.1 Люкс (день) / 0.01 Люкс (ночь) / 0 Люкс (с ИК подсветкой),</t>
    </r>
    <r>
      <rPr>
        <b/>
        <sz val="7"/>
        <rFont val="Arial"/>
        <family val="2"/>
        <charset val="204"/>
      </rPr>
      <t xml:space="preserve"> детектор движения, вторжения, пересечения линии</t>
    </r>
    <r>
      <rPr>
        <sz val="7"/>
        <rFont val="Arial"/>
        <family val="2"/>
        <charset val="204"/>
      </rPr>
      <t>, BLC, WDR, 3DNR, накопление заряда, Н.265/H.264, ROI, антитуман, NAS, e-mail, объектив 2.8-12мм,механический ИК фильтр, вход/выход звука(питание от камеры), вход/выход тревоги, microSDдо 128Гб, DC 12V, PoE,герметичный разъем Ethernet, адаптивная ИК подсветка 35м, -40+50˚C.</t>
    </r>
  </si>
  <si>
    <t>TSi-Pe20FP (3.6)</t>
  </si>
  <si>
    <r>
      <rPr>
        <b/>
        <sz val="12"/>
        <rFont val="Arial"/>
        <family val="2"/>
        <charset val="204"/>
      </rPr>
      <t>2 мегапиксельная уличная цилиндрическая камера с аналитикой, ИК подсветкой и фиксированным объективом</t>
    </r>
    <r>
      <rPr>
        <sz val="7"/>
        <rFont val="Arial"/>
        <family val="2"/>
        <charset val="204"/>
      </rPr>
      <t xml:space="preserve">
IP видеокамера уличная цилиндрическая с ИК подсветкой, двухмегапиксельная, 1920х1080, 30 к/с, 1/2.9” SONY EXMOR сенсор c прогрессивным сканированием 0.01 Люкс (день) / 0.001 Люкс (ночь) / 0 Люкс (с ИК подсветкой)</t>
    </r>
    <r>
      <rPr>
        <b/>
        <sz val="7"/>
        <rFont val="Arial"/>
        <family val="2"/>
        <charset val="204"/>
      </rPr>
      <t>, детектор движения, вторжения, пересечения линии</t>
    </r>
    <r>
      <rPr>
        <sz val="7"/>
        <rFont val="Arial"/>
        <family val="2"/>
        <charset val="204"/>
      </rPr>
      <t>, BLC, DWDR, 3DNR, Slow Shatter, Н.264/H.264 (двойное кодирование), ROI, антитуман, e-mail, объектив 3.6 мм, механический ИК фильтр, DC 12V, PoE, герметичный разъем Ethernet, адаптивная ИК подсветка 20 м, -40+50˚C.</t>
    </r>
  </si>
  <si>
    <t>TSi-Pe20VP (2.8-12)</t>
  </si>
  <si>
    <r>
      <rPr>
        <b/>
        <sz val="12"/>
        <rFont val="Arial"/>
        <family val="2"/>
        <charset val="204"/>
      </rPr>
      <t>2 мегапиксельная уличная цилиндрическая камера с аналитикой, ИК подсветкой и вариофокальным объективом</t>
    </r>
    <r>
      <rPr>
        <sz val="7"/>
        <rFont val="Arial"/>
        <family val="2"/>
        <charset val="204"/>
      </rPr>
      <t xml:space="preserve">
IP видеокамера уличная цилиндрическая с ИК подсветкой, двухмегапиксельная, 1920х1080, 30 к/с, 1/2.9” SONY EXMOR сенсор c прогрессивным сканированием 0.01 Люкс (день) / 0.001 Люкс (ночь) / 0 Люкс (с ИК подсветкой)</t>
    </r>
    <r>
      <rPr>
        <b/>
        <sz val="7"/>
        <rFont val="Arial"/>
        <family val="2"/>
        <charset val="204"/>
      </rPr>
      <t>, детектор движения, вторжения, пересечения линии</t>
    </r>
    <r>
      <rPr>
        <sz val="7"/>
        <rFont val="Arial"/>
        <family val="2"/>
        <charset val="204"/>
      </rPr>
      <t>, BLC, DWDR, 3DNR, Slow Shatter, Н.264/H.264 (двойное кодирование), ROI, антитуман, e-mail, объектив 2.8-12 мм, механический ИК фильтр, DC 12V, PoE, герметичный разъем Ethernet, адаптивная ИК подсветка 35 м, -40+50˚C.</t>
    </r>
  </si>
  <si>
    <t xml:space="preserve">TSi-Pls22FP (4) </t>
  </si>
  <si>
    <r>
      <rPr>
        <b/>
        <sz val="12"/>
        <rFont val="Arial"/>
        <family val="2"/>
        <charset val="204"/>
      </rPr>
      <t xml:space="preserve">2 мегапиксельная уличная цилиндрическая камера с ИК подсветкой  и фиксированным объективом </t>
    </r>
    <r>
      <rPr>
        <sz val="7"/>
        <rFont val="Arial"/>
        <family val="2"/>
        <charset val="204"/>
      </rPr>
      <t xml:space="preserve">
IP видеокамера уличная цилиндрическая с ИК подсветкой, двухмегапиксельная, 1920х1080, 25 к/с, 1/2.8” CMOS сенсор c прогрессивным сканированием 0.028 Люкс (день) / 0.01 Люкс (ночь) / 0 Люкс (с ИК подсветкой), ROI (зоны интереса), детектор движения, вторжения, пересечения линии, закрытия камеры, DWDR, 3D DNR, BLC, Н.264/H.264/MJPEG, microSD до 128Гб, объектив 4 мм,  механический ИК фильтр, DC 12V, PoE, ИК подсветка 30 м, -30+60˚C.</t>
    </r>
  </si>
  <si>
    <t>TSi-Pecof (2.8)</t>
  </si>
  <si>
    <r>
      <rPr>
        <b/>
        <sz val="12"/>
        <color indexed="8"/>
        <rFont val="Arial"/>
        <family val="2"/>
        <charset val="204"/>
      </rPr>
      <t>Мегапиксельная уличная цилиндрическая камера с ИК подсветкой и фиксированным объективом</t>
    </r>
    <r>
      <rPr>
        <sz val="7"/>
        <color indexed="8"/>
        <rFont val="Arial"/>
        <family val="2"/>
        <charset val="204"/>
      </rPr>
      <t xml:space="preserve">
IP видеокамера уличная цилиндрическая с ИК подсветкой, мегапиксельная,</t>
    </r>
    <r>
      <rPr>
        <b/>
        <sz val="7"/>
        <color indexed="8"/>
        <rFont val="Arial"/>
        <family val="2"/>
        <charset val="204"/>
      </rPr>
      <t xml:space="preserve"> 1280х720, 25 к/с</t>
    </r>
    <r>
      <rPr>
        <sz val="7"/>
        <color indexed="8"/>
        <rFont val="Arial"/>
        <family val="2"/>
        <charset val="204"/>
      </rPr>
      <t xml:space="preserve">, </t>
    </r>
    <r>
      <rPr>
        <b/>
        <sz val="7"/>
        <color indexed="8"/>
        <rFont val="Arial"/>
        <family val="2"/>
        <charset val="204"/>
      </rPr>
      <t>1/4” CMOS</t>
    </r>
    <r>
      <rPr>
        <sz val="7"/>
        <color indexed="8"/>
        <rFont val="Arial"/>
        <family val="2"/>
        <charset val="204"/>
      </rPr>
      <t xml:space="preserve"> сенсор c прогрессивным сканированием 0.1Люкс (день) / 0.01Люкс (ночь) / 0 Люкс (с ИК подсветкой), детектор движения, BLC, WDR, DNR, накопление заряда, Н.264/H.264 (двойное кодирование), ROI, антитуман, e-mail, объектив 2.8 мм, механический ИК фильтр, </t>
    </r>
    <r>
      <rPr>
        <b/>
        <sz val="7"/>
        <color indexed="8"/>
        <rFont val="Arial"/>
        <family val="2"/>
        <charset val="204"/>
      </rPr>
      <t>DC 12V</t>
    </r>
    <r>
      <rPr>
        <sz val="7"/>
        <color indexed="8"/>
        <rFont val="Arial"/>
        <family val="2"/>
        <charset val="204"/>
      </rPr>
      <t>, ИК подсветка 20м, -40+50˚C.</t>
    </r>
  </si>
  <si>
    <t>TSi-Pe2FP (3.6)</t>
  </si>
  <si>
    <r>
      <rPr>
        <b/>
        <sz val="12"/>
        <color indexed="8"/>
        <rFont val="Arial"/>
        <family val="2"/>
        <charset val="204"/>
      </rPr>
      <t>2 мегапиксельная уличная цилиндрическая камера с ИК подсветкой и фиксированным объективом</t>
    </r>
    <r>
      <rPr>
        <sz val="7"/>
        <color indexed="8"/>
        <rFont val="Arial"/>
        <family val="2"/>
        <charset val="204"/>
      </rPr>
      <t xml:space="preserve">
IP видеокамера уличная цилиндрическая с ИК подсветкой, двухмегапиксельная, 1920х1080, 25 к/с, 1/2.8” </t>
    </r>
    <r>
      <rPr>
        <b/>
        <sz val="7"/>
        <color indexed="8"/>
        <rFont val="Arial"/>
        <family val="2"/>
        <charset val="204"/>
      </rPr>
      <t>SONY EXMOR</t>
    </r>
    <r>
      <rPr>
        <sz val="7"/>
        <color indexed="8"/>
        <rFont val="Arial"/>
        <family val="2"/>
        <charset val="204"/>
      </rPr>
      <t xml:space="preserve"> сенсор c прогрессивным сканированием 0.05 Люкс (день) / 0.005 Люкс (ночь) / 0 Люкс (с ИК подсветкой), детектор движения, BLC, WDR, DNR, Н.264/H.264 (двойное кодирование), ROI, антитуман, e-mail, объектив 3.6 мм,  механический ИК фильтр, DC 12V, PoE, ИК подсветка 20 м,</t>
    </r>
    <r>
      <rPr>
        <b/>
        <sz val="7"/>
        <color indexed="8"/>
        <rFont val="Arial"/>
        <family val="2"/>
        <charset val="204"/>
      </rPr>
      <t xml:space="preserve"> -40+50˚</t>
    </r>
    <r>
      <rPr>
        <sz val="7"/>
        <color indexed="8"/>
        <rFont val="Arial"/>
        <family val="2"/>
        <charset val="204"/>
      </rPr>
      <t>C.</t>
    </r>
  </si>
  <si>
    <t>TSi-Pe24FP (3.6)</t>
  </si>
  <si>
    <r>
      <rPr>
        <b/>
        <sz val="12"/>
        <color indexed="8"/>
        <rFont val="Arial"/>
        <family val="2"/>
        <charset val="204"/>
      </rPr>
      <t>2 мегапиксельная уличная цилиндрическая камера с ИК подсветкой и фиксированным объективом</t>
    </r>
    <r>
      <rPr>
        <sz val="7"/>
        <color indexed="8"/>
        <rFont val="Arial"/>
        <family val="2"/>
        <charset val="204"/>
      </rPr>
      <t xml:space="preserve">
IP видеокамера уличная цилиндрическая с ИК подсветкой, двухмегапиксельная, 1920х1080, 25 к/с, </t>
    </r>
    <r>
      <rPr>
        <b/>
        <sz val="7"/>
        <color indexed="8"/>
        <rFont val="Arial"/>
        <family val="2"/>
        <charset val="204"/>
      </rPr>
      <t xml:space="preserve">1/2.7” CMOS </t>
    </r>
    <r>
      <rPr>
        <sz val="7"/>
        <color indexed="8"/>
        <rFont val="Arial"/>
        <family val="2"/>
        <charset val="204"/>
      </rPr>
      <t>сенсор c прогрессивным сканированием 0.05 Люкс (день) / 0.005 Люкс (ночь) / 0 Люкс (с ИК подсветкой), детектор движения, BLC, WDR, DNR, накопление заряда, Н.264/H.264 (двойное кодирование), ROI, антитуман, e-mail, объектив 3.6 мм,  механический ИК фильтр, DC 12V, PoE, ИК подсветка 20 м, -40+50˚C.</t>
    </r>
  </si>
  <si>
    <t>TSi-Ple51VP (3.6-10)</t>
  </si>
  <si>
    <t>H.265</t>
  </si>
  <si>
    <r>
      <rPr>
        <b/>
        <sz val="12"/>
        <rFont val="Arial"/>
        <family val="2"/>
        <charset val="204"/>
      </rPr>
      <t>5 мегапиксельная H.265/H.264 уличная цилиндрическая камера с ИК подсветкой и вариофокальным объективом</t>
    </r>
    <r>
      <rPr>
        <sz val="7"/>
        <rFont val="Arial"/>
        <family val="2"/>
        <charset val="204"/>
      </rPr>
      <t xml:space="preserve">
IP видеокамера уличная цилиндрическая с ИК подсветкой, </t>
    </r>
    <r>
      <rPr>
        <b/>
        <sz val="7"/>
        <rFont val="Arial"/>
        <family val="2"/>
        <charset val="204"/>
      </rPr>
      <t>пятимегапиксельная,</t>
    </r>
    <r>
      <rPr>
        <sz val="7"/>
        <rFont val="Arial"/>
        <family val="2"/>
        <charset val="204"/>
      </rPr>
      <t xml:space="preserve"> </t>
    </r>
    <r>
      <rPr>
        <b/>
        <sz val="7"/>
        <rFont val="Arial"/>
        <family val="2"/>
        <charset val="204"/>
      </rPr>
      <t>2592х1944, 25 к/с</t>
    </r>
    <r>
      <rPr>
        <sz val="7"/>
        <rFont val="Arial"/>
        <family val="2"/>
        <charset val="204"/>
      </rPr>
      <t xml:space="preserve">, </t>
    </r>
    <r>
      <rPr>
        <b/>
        <sz val="7"/>
        <rFont val="Arial"/>
        <family val="2"/>
        <charset val="204"/>
      </rPr>
      <t>1/1.8” SONY EXMOR STARVIZ</t>
    </r>
    <r>
      <rPr>
        <sz val="7"/>
        <rFont val="Arial"/>
        <family val="2"/>
        <charset val="204"/>
      </rPr>
      <t xml:space="preserve"> сенсор IMX178 c прогрессивным сканированием 0.01 Люкс (день) / 0.001 Люкс (ночь) / 0 Люкс (с ИК подсветкой),</t>
    </r>
    <r>
      <rPr>
        <b/>
        <sz val="7"/>
        <rFont val="Arial"/>
        <family val="2"/>
        <charset val="204"/>
      </rPr>
      <t xml:space="preserve"> Н.264/H.265</t>
    </r>
    <r>
      <rPr>
        <sz val="7"/>
        <rFont val="Arial"/>
        <family val="2"/>
        <charset val="204"/>
      </rPr>
      <t xml:space="preserve"> (двойное кодирование),  детектор движения, BLC, DWDR, Slow Shatter, 2D/3D DNR, объектив 3.6-10 мм (</t>
    </r>
    <r>
      <rPr>
        <b/>
        <sz val="7"/>
        <rFont val="Arial"/>
        <family val="2"/>
        <charset val="204"/>
      </rPr>
      <t>109-42˚</t>
    </r>
    <r>
      <rPr>
        <sz val="7"/>
        <rFont val="Arial"/>
        <family val="2"/>
        <charset val="204"/>
      </rPr>
      <t>),  механический ИК фильтр, DC 12V, PoE, ИК подсветка 40 м, -40+50˚C.</t>
    </r>
  </si>
  <si>
    <t>TSi-Ple23VP (2.8-12) StarLight</t>
  </si>
  <si>
    <r>
      <rPr>
        <b/>
        <sz val="12"/>
        <rFont val="Arial"/>
        <family val="2"/>
        <charset val="204"/>
      </rPr>
      <t xml:space="preserve">2 мегапиксельная уличная цилиндрическая камера с с высокой чувствительностью. 
</t>
    </r>
    <r>
      <rPr>
        <b/>
        <sz val="12"/>
        <color indexed="10"/>
        <rFont val="Arial"/>
        <family val="2"/>
        <charset val="204"/>
      </rPr>
      <t>Цветное изображение даже ночью</t>
    </r>
    <r>
      <rPr>
        <sz val="7"/>
        <rFont val="Arial"/>
        <family val="2"/>
        <charset val="204"/>
      </rPr>
      <t xml:space="preserve">
IP видеокамера уличная цилиндрическая </t>
    </r>
    <r>
      <rPr>
        <b/>
        <sz val="7"/>
        <rFont val="Arial"/>
        <family val="2"/>
        <charset val="204"/>
      </rPr>
      <t>цветная</t>
    </r>
    <r>
      <rPr>
        <sz val="7"/>
        <rFont val="Arial"/>
        <family val="2"/>
        <charset val="204"/>
      </rPr>
      <t xml:space="preserve">, </t>
    </r>
    <r>
      <rPr>
        <b/>
        <sz val="7"/>
        <rFont val="Arial"/>
        <family val="2"/>
        <charset val="204"/>
      </rPr>
      <t>с высокой чувствительностью</t>
    </r>
    <r>
      <rPr>
        <sz val="7"/>
        <rFont val="Arial"/>
        <family val="2"/>
        <charset val="204"/>
      </rPr>
      <t xml:space="preserve">, </t>
    </r>
    <r>
      <rPr>
        <b/>
        <sz val="7"/>
        <rFont val="Arial"/>
        <family val="2"/>
        <charset val="204"/>
      </rPr>
      <t>двухмегапиксельная</t>
    </r>
    <r>
      <rPr>
        <sz val="7"/>
        <rFont val="Arial"/>
        <family val="2"/>
        <charset val="204"/>
      </rPr>
      <t>, 1920х1080, 25 к/с,</t>
    </r>
    <r>
      <rPr>
        <b/>
        <sz val="7"/>
        <rFont val="Arial"/>
        <family val="2"/>
        <charset val="204"/>
      </rPr>
      <t xml:space="preserve"> 1/2.8” SONY StarLight 0.0001 Люкс</t>
    </r>
    <r>
      <rPr>
        <sz val="7"/>
        <rFont val="Arial"/>
        <family val="2"/>
        <charset val="204"/>
      </rPr>
      <t xml:space="preserve">, детектор движения, BLC, WDR, Slow Shatter, Н.264/H.264 (двойное кодирование), объектив 2.8-12 мм, DC 12V, PoE, -40+50˚C.
</t>
    </r>
    <r>
      <rPr>
        <b/>
        <sz val="7"/>
        <rFont val="Arial"/>
        <family val="2"/>
        <charset val="204"/>
      </rPr>
      <t>Камера работает ТОЛЬКО в цветном режиме</t>
    </r>
    <r>
      <rPr>
        <sz val="7"/>
        <rFont val="Arial"/>
        <family val="2"/>
        <charset val="204"/>
      </rPr>
      <t>!</t>
    </r>
  </si>
  <si>
    <t>TSi-Pm231V (3-12)</t>
  </si>
  <si>
    <t xml:space="preserve">
Подходит для распознавания автономеров</t>
  </si>
  <si>
    <r>
      <rPr>
        <b/>
        <sz val="12"/>
        <rFont val="Arial"/>
        <family val="2"/>
        <charset val="204"/>
      </rPr>
      <t>2 мегапиксельная уличная цилиндрическая камера с низким битрейтом</t>
    </r>
    <r>
      <rPr>
        <sz val="7"/>
        <rFont val="Arial"/>
        <family val="2"/>
        <charset val="204"/>
      </rPr>
      <t xml:space="preserve">
Видеокамера уличная цилиндрическая с ИК подсветкой</t>
    </r>
    <r>
      <rPr>
        <b/>
        <sz val="7"/>
        <rFont val="Arial"/>
        <family val="2"/>
        <charset val="204"/>
      </rPr>
      <t>, 2-х мегапиксельная</t>
    </r>
    <r>
      <rPr>
        <sz val="7"/>
        <rFont val="Arial"/>
        <family val="2"/>
        <charset val="204"/>
      </rPr>
      <t xml:space="preserve">, 1920х1080, 30 к/с, 1/2.8” SONY EXMOR CMOS сенсор 0.1 Люкс (день) / 0.01 Люкс (ночь) / 0 Люкс (с ИК подсветкой) (в режиме накопления заряда чувствительность 0.05 Люкс (день) / 0.005 Люкс (ночь)), Н.264/H.264 двойное кодирование, </t>
    </r>
    <r>
      <rPr>
        <b/>
        <sz val="7"/>
        <rFont val="Arial"/>
        <family val="2"/>
        <charset val="204"/>
      </rPr>
      <t>низкий битрейт (типично 1.5 Мбит/с при 1920х1080х25к/с)</t>
    </r>
    <r>
      <rPr>
        <sz val="7"/>
        <rFont val="Arial"/>
        <family val="2"/>
        <charset val="204"/>
      </rPr>
      <t xml:space="preserve">, объектив 3-12 мм, автодиафрагма, microSD до 64 Гб, двухсторонний звук, день/ночь, механический ИК фильтр, выход BNC, детектор движения, вторжения, закрытия, </t>
    </r>
    <r>
      <rPr>
        <b/>
        <sz val="7"/>
        <rFont val="Arial"/>
        <family val="2"/>
        <charset val="204"/>
      </rPr>
      <t>WDR, HLC, BLC</t>
    </r>
    <r>
      <rPr>
        <sz val="7"/>
        <rFont val="Arial"/>
        <family val="2"/>
        <charset val="204"/>
      </rPr>
      <t xml:space="preserve">, режим «коридор», 2D и 3D шумопонижение, PoE, DC 12V, ИК подсветка до 25 м с управляемой яркостью (светодиоды нового поколения), -40+50˚C.
</t>
    </r>
    <r>
      <rPr>
        <b/>
        <sz val="7"/>
        <rFont val="Arial"/>
        <family val="2"/>
        <charset val="204"/>
      </rPr>
      <t>Отлично подходит для распознования автомобильных номеров</t>
    </r>
    <r>
      <rPr>
        <sz val="7"/>
        <rFont val="Arial"/>
        <family val="2"/>
        <charset val="204"/>
      </rPr>
      <t xml:space="preserve">
</t>
    </r>
    <r>
      <rPr>
        <b/>
        <sz val="7"/>
        <rFont val="Arial"/>
        <family val="2"/>
        <charset val="204"/>
      </rPr>
      <t>В комплекте с ПО Tantos InView 2.5X</t>
    </r>
  </si>
  <si>
    <t>TSi-Pm451V (3-12)</t>
  </si>
  <si>
    <r>
      <rPr>
        <b/>
        <sz val="12"/>
        <rFont val="Arial"/>
        <family val="2"/>
        <charset val="204"/>
      </rPr>
      <t>4 мегапиксельная уличная цилиндрическая камера с ИК подсветкой нового поколения и вариофокальным объективом</t>
    </r>
    <r>
      <rPr>
        <sz val="7"/>
        <rFont val="Arial"/>
        <family val="2"/>
        <charset val="204"/>
      </rPr>
      <t xml:space="preserve">
Видеокамера уличная цилиндрическая с ИК подсветкой, </t>
    </r>
    <r>
      <rPr>
        <b/>
        <sz val="7"/>
        <rFont val="Arial"/>
        <family val="2"/>
        <charset val="204"/>
      </rPr>
      <t>4-х мегапиксельная</t>
    </r>
    <r>
      <rPr>
        <sz val="7"/>
        <rFont val="Arial"/>
        <family val="2"/>
        <charset val="204"/>
      </rPr>
      <t xml:space="preserve">, 2688х1520х15к/с, 2560х1440х15к/с, 2304х1296х20к/с, 1920х1080х 30 к/с, 1/3 CMOS сенсор 0.1 Люкс (день) / 0.01 Люкс (ночь) / 0 Люкс (с ИК подсветкой), Н.264/H.264 двойное кодирование, объектив 3-12мм, microSD до 64 Гб, день/ночь, механический ИК фильтр, выход BNC, детектор движения, </t>
    </r>
    <r>
      <rPr>
        <b/>
        <sz val="7"/>
        <rFont val="Arial"/>
        <family val="2"/>
        <charset val="204"/>
      </rPr>
      <t xml:space="preserve">WDR до 100дБ, HLC, BLC, режим «коридор» </t>
    </r>
    <r>
      <rPr>
        <sz val="7"/>
        <rFont val="Arial"/>
        <family val="2"/>
        <charset val="204"/>
      </rPr>
      <t xml:space="preserve">2D и 3D шумопонижение, PoE, DC 12V, ИК подсветка до 25 м с управляемой яркостью (светодиоды нового поколения), -40+50˚C
</t>
    </r>
    <r>
      <rPr>
        <b/>
        <sz val="7"/>
        <rFont val="Arial"/>
        <family val="2"/>
        <charset val="204"/>
      </rPr>
      <t>В комплекте с ПО Tantos InView 2.5X</t>
    </r>
  </si>
  <si>
    <t>TSi-Pm451F (3.6)</t>
  </si>
  <si>
    <r>
      <rPr>
        <b/>
        <sz val="12"/>
        <rFont val="Arial"/>
        <family val="2"/>
        <charset val="204"/>
      </rPr>
      <t>4 мегапиксельная уличная цилиндрическая камера с ИК подсветкой нового поколения и фиксированным объективом</t>
    </r>
    <r>
      <rPr>
        <sz val="7"/>
        <rFont val="Arial"/>
        <family val="2"/>
        <charset val="204"/>
      </rPr>
      <t xml:space="preserve">
Видеокамера уличная цилиндрическая с ИК подсветкой, </t>
    </r>
    <r>
      <rPr>
        <b/>
        <sz val="7"/>
        <rFont val="Arial"/>
        <family val="2"/>
        <charset val="204"/>
      </rPr>
      <t>4-х мегапиксельная</t>
    </r>
    <r>
      <rPr>
        <sz val="7"/>
        <rFont val="Arial"/>
        <family val="2"/>
        <charset val="204"/>
      </rPr>
      <t xml:space="preserve">, 2688х1520х15к/с, 2560х1440х15к/с, 2304х1296х20к/с, 1920х1080х 30 к/с, 1/3 CMOS сенсор 0.1 Люкс (день) / 0.01 Люкс (ночь) / 0 Люкс (с ИК подсветкой), Н.264/H.264 двойное кодирование, объектив 3.6 мм, microSD до 64 Гб, день/ночь, механический ИК фильтр, выход BNC, детектор движения, </t>
    </r>
    <r>
      <rPr>
        <b/>
        <sz val="7"/>
        <rFont val="Arial"/>
        <family val="2"/>
        <charset val="204"/>
      </rPr>
      <t xml:space="preserve">WDR до 100дБ, HLC, BLC, режим «коридор» </t>
    </r>
    <r>
      <rPr>
        <sz val="7"/>
        <rFont val="Arial"/>
        <family val="2"/>
        <charset val="204"/>
      </rPr>
      <t xml:space="preserve">2D и 3D шумопонижение, PoE, DC 12V, ИК подсветка до 25 м с управляемой яркостью (светодиоды нового поколения), -40+50˚C
</t>
    </r>
    <r>
      <rPr>
        <b/>
        <sz val="7"/>
        <rFont val="Arial"/>
        <family val="2"/>
        <charset val="204"/>
      </rPr>
      <t>В комплекте с ПО Tantos InView 2.5X</t>
    </r>
  </si>
  <si>
    <t>TSi-Ple2VP (5-50)</t>
  </si>
  <si>
    <r>
      <rPr>
        <b/>
        <sz val="12"/>
        <rFont val="Arial"/>
        <family val="2"/>
        <charset val="204"/>
      </rPr>
      <t>2 мегапиксельная уличная цилиндрическая камера с ИК подсветкой</t>
    </r>
    <r>
      <rPr>
        <sz val="7"/>
        <rFont val="Arial"/>
        <family val="2"/>
        <charset val="204"/>
      </rPr>
      <t xml:space="preserve">
IP видеокамера уличная цилиндрическая с ИК подсветкой, двухмегапиксельная, 1920х1080, 25 к/с, 1/2.8” </t>
    </r>
    <r>
      <rPr>
        <b/>
        <sz val="7"/>
        <rFont val="Arial"/>
        <family val="2"/>
        <charset val="204"/>
      </rPr>
      <t>SONY EXMOR</t>
    </r>
    <r>
      <rPr>
        <sz val="7"/>
        <rFont val="Arial"/>
        <family val="2"/>
        <charset val="204"/>
      </rPr>
      <t xml:space="preserve"> сенсор c прогрессивным сканированием 0.05 Люкс (день) / 0.005 Люкс (ночь) / 0 Люкс (с ИК подсветкой), детектор движения, BLC, DWDR, Slow Shatter, Н.264/H.264 (двойное кодирование), </t>
    </r>
    <r>
      <rPr>
        <b/>
        <sz val="7"/>
        <rFont val="Arial"/>
        <family val="2"/>
        <charset val="204"/>
      </rPr>
      <t>объектив 5-50 мм</t>
    </r>
    <r>
      <rPr>
        <sz val="7"/>
        <rFont val="Arial"/>
        <family val="2"/>
        <charset val="204"/>
      </rPr>
      <t xml:space="preserve">,  механический ИК фильтр, DC 12V, PoE, ИК подсветка </t>
    </r>
    <r>
      <rPr>
        <b/>
        <sz val="7"/>
        <rFont val="Arial"/>
        <family val="2"/>
        <charset val="204"/>
      </rPr>
      <t>50 м, -40+50</t>
    </r>
    <r>
      <rPr>
        <sz val="7"/>
        <rFont val="Arial"/>
        <family val="2"/>
        <charset val="204"/>
      </rPr>
      <t>˚C.</t>
    </r>
  </si>
  <si>
    <t>TSi-Pe2VP (5-50)</t>
  </si>
  <si>
    <r>
      <rPr>
        <b/>
        <sz val="12"/>
        <rFont val="Arial"/>
        <family val="2"/>
        <charset val="204"/>
      </rPr>
      <t>2 мегапиксельная уличная цилиндрическая камера с ИК подсветкой</t>
    </r>
    <r>
      <rPr>
        <sz val="7"/>
        <rFont val="Arial"/>
        <family val="2"/>
        <charset val="204"/>
      </rPr>
      <t xml:space="preserve">
IP видеокамера уличная цилиндрическая с ИК подсветкой, двухмегапиксельная, 1920х1080, 25 к/с,</t>
    </r>
    <r>
      <rPr>
        <b/>
        <sz val="7"/>
        <rFont val="Arial"/>
        <family val="2"/>
        <charset val="204"/>
      </rPr>
      <t xml:space="preserve"> 1/2.8” SONY EXMOR </t>
    </r>
    <r>
      <rPr>
        <sz val="7"/>
        <rFont val="Arial"/>
        <family val="2"/>
        <charset val="204"/>
      </rPr>
      <t xml:space="preserve">сенсор c прогрессивным сканированием 0.05 Люкс (день) / 0.005 Люкс (ночь) / 0 Люкс (с ИК подсветкой), детектор движения, саботажа, BLC, WDR, DNR, накопления заряда, ROI, антитуман, e-mail, Н.264/H.264 (двойное кодирование), </t>
    </r>
    <r>
      <rPr>
        <b/>
        <sz val="7"/>
        <rFont val="Arial"/>
        <family val="2"/>
        <charset val="204"/>
      </rPr>
      <t>объектив 5-50 мм</t>
    </r>
    <r>
      <rPr>
        <sz val="7"/>
        <rFont val="Arial"/>
        <family val="2"/>
        <charset val="204"/>
      </rPr>
      <t xml:space="preserve">, механический ИК фильтр, DC 12V, PoE, ИК подсветка </t>
    </r>
    <r>
      <rPr>
        <b/>
        <sz val="7"/>
        <rFont val="Arial"/>
        <family val="2"/>
        <charset val="204"/>
      </rPr>
      <t>50 м</t>
    </r>
    <r>
      <rPr>
        <sz val="7"/>
        <rFont val="Arial"/>
        <family val="2"/>
        <charset val="204"/>
      </rPr>
      <t>, -40+50˚C.</t>
    </r>
  </si>
  <si>
    <t>TSi-Pe2VP (2.8-12)</t>
  </si>
  <si>
    <r>
      <rPr>
        <b/>
        <sz val="12"/>
        <rFont val="Arial"/>
        <family val="2"/>
        <charset val="204"/>
      </rPr>
      <t>2 мегапиксельная уличная цилиндрическая камера с ИК подсветкой</t>
    </r>
    <r>
      <rPr>
        <sz val="7"/>
        <rFont val="Arial"/>
        <family val="2"/>
        <charset val="204"/>
      </rPr>
      <t xml:space="preserve">
IP видеокамера уличная цилиндрическая с ИК подсветкой, двухмегапиксельная, 1920х1080, 25 к/с, 1/2.8” </t>
    </r>
    <r>
      <rPr>
        <b/>
        <sz val="7"/>
        <rFont val="Arial"/>
        <family val="2"/>
        <charset val="204"/>
      </rPr>
      <t>SONY EXMOR</t>
    </r>
    <r>
      <rPr>
        <sz val="7"/>
        <rFont val="Arial"/>
        <family val="2"/>
        <charset val="204"/>
      </rPr>
      <t xml:space="preserve"> сенсор c прогрессивным сканированием 0.05 Люкс (день) / 0.005 Люкс (ночь) / 0 Люкс (с ИК подсветкой), детектор движения, саботажа, BLC, WDR, DNR, накопления заряда. Slow Shatter, ROI, антитуман, e-mail, Н.264/H.264 (двойное кодирование), объектив </t>
    </r>
    <r>
      <rPr>
        <b/>
        <sz val="7"/>
        <rFont val="Arial"/>
        <family val="2"/>
        <charset val="204"/>
      </rPr>
      <t>2.8-12 мм</t>
    </r>
    <r>
      <rPr>
        <sz val="7"/>
        <rFont val="Arial"/>
        <family val="2"/>
        <charset val="204"/>
      </rPr>
      <t>,  механический ИК фильтр, DC 12V, PoE, ИК подсветка 30 м, -40+50˚C.</t>
    </r>
  </si>
  <si>
    <t>TSi-Pe24VP (2.8-12)</t>
  </si>
  <si>
    <r>
      <rPr>
        <b/>
        <sz val="12"/>
        <rFont val="Arial"/>
        <family val="2"/>
        <charset val="204"/>
      </rPr>
      <t>2 мегапиксельная уличная цилиндрическая камера с ИК подсветкой</t>
    </r>
    <r>
      <rPr>
        <sz val="7"/>
        <rFont val="Arial"/>
        <family val="2"/>
        <charset val="204"/>
      </rPr>
      <t xml:space="preserve">
IP видеокамера уличная цилиндрическая с ИК подсветкой, двухмегапиксельная, 1920х1080, 25 к/с, </t>
    </r>
    <r>
      <rPr>
        <b/>
        <sz val="7"/>
        <rFont val="Arial"/>
        <family val="2"/>
        <charset val="204"/>
      </rPr>
      <t xml:space="preserve">1/2.7” CMOS </t>
    </r>
    <r>
      <rPr>
        <sz val="7"/>
        <rFont val="Arial"/>
        <family val="2"/>
        <charset val="204"/>
      </rPr>
      <t>сенсор c прогрессивным сканированием 0.05 Люкс (день) / 0.005 Люкс (ночь) / 0 Люкс (с ИК подсветкой), детектор движения, BLC, WDR, DNR, накопление заряда, Н.264/H.264 (двойное кодирование), ROI, антитуман, e-mail, объектив 2.8-12 мм,  механический ИК фильтр, DC 12V, PoE, ИК подсветка 20 м, -40+50˚C.</t>
    </r>
  </si>
  <si>
    <t>TSi-Ple2VPZ (2.8-12)</t>
  </si>
  <si>
    <r>
      <rPr>
        <b/>
        <sz val="12"/>
        <rFont val="Arial"/>
        <family val="2"/>
        <charset val="204"/>
      </rPr>
      <t xml:space="preserve">2 мегапиксельная уличная цилиндрическая камера с ИК подсветкой,
</t>
    </r>
    <r>
      <rPr>
        <b/>
        <sz val="12"/>
        <color indexed="10"/>
        <rFont val="Arial"/>
        <family val="2"/>
        <charset val="204"/>
      </rPr>
      <t>c моторизированным объективом с автофокусом</t>
    </r>
    <r>
      <rPr>
        <sz val="7"/>
        <rFont val="Arial"/>
        <family val="2"/>
        <charset val="204"/>
      </rPr>
      <t xml:space="preserve">
IP видеокамера уличная цилиндрическая с ИК подсветкой, двухмегапиксельная, </t>
    </r>
    <r>
      <rPr>
        <b/>
        <sz val="7"/>
        <rFont val="Arial"/>
        <family val="2"/>
        <charset val="204"/>
      </rPr>
      <t>моторизированный объектив, автофокусировка</t>
    </r>
    <r>
      <rPr>
        <sz val="7"/>
        <rFont val="Arial"/>
        <family val="2"/>
        <charset val="204"/>
      </rPr>
      <t>, 1920х1080, 25 к/с, 1/2.8”</t>
    </r>
    <r>
      <rPr>
        <b/>
        <sz val="7"/>
        <rFont val="Arial"/>
        <family val="2"/>
        <charset val="204"/>
      </rPr>
      <t xml:space="preserve"> SONY EXMOR</t>
    </r>
    <r>
      <rPr>
        <sz val="7"/>
        <rFont val="Arial"/>
        <family val="2"/>
        <charset val="204"/>
      </rPr>
      <t xml:space="preserve"> сенсор c прогрессивным сканированием 0.05 Люкс (день) / 0.005 Люкс (ночь) / 0 Люкс (с ИК подсветкой), детектор движения, BLC, DWDR, Slow Shatter, Н.264/H.264 (двойное кодирование), объектив </t>
    </r>
    <r>
      <rPr>
        <b/>
        <sz val="7"/>
        <rFont val="Arial"/>
        <family val="2"/>
        <charset val="204"/>
      </rPr>
      <t>2.8-12 мм</t>
    </r>
    <r>
      <rPr>
        <sz val="7"/>
        <rFont val="Arial"/>
        <family val="2"/>
        <charset val="204"/>
      </rPr>
      <t xml:space="preserve">, механический ИК фильтр, DC 12V, PoE, ИК подсветка 30 м, герметичный, морозоустойчивый </t>
    </r>
    <r>
      <rPr>
        <b/>
        <sz val="7"/>
        <rFont val="Arial"/>
        <family val="2"/>
        <charset val="204"/>
      </rPr>
      <t>разъем IP67</t>
    </r>
    <r>
      <rPr>
        <sz val="7"/>
        <rFont val="Arial"/>
        <family val="2"/>
        <charset val="204"/>
      </rPr>
      <t xml:space="preserve">, </t>
    </r>
    <r>
      <rPr>
        <b/>
        <sz val="7"/>
        <rFont val="Arial"/>
        <family val="2"/>
        <charset val="204"/>
      </rPr>
      <t>-40+50˚</t>
    </r>
    <r>
      <rPr>
        <sz val="7"/>
        <rFont val="Arial"/>
        <family val="2"/>
        <charset val="204"/>
      </rPr>
      <t>C.</t>
    </r>
  </si>
  <si>
    <t>TSi-Ple1F (3.6)</t>
  </si>
  <si>
    <r>
      <rPr>
        <b/>
        <sz val="12"/>
        <rFont val="Arial"/>
        <family val="2"/>
        <charset val="204"/>
      </rPr>
      <t>Мегапиксельная уличная цилиндрическая камера с ИК подсветкой и фиксированным объективом</t>
    </r>
    <r>
      <rPr>
        <sz val="7"/>
        <rFont val="Arial"/>
        <family val="2"/>
        <charset val="204"/>
      </rPr>
      <t xml:space="preserve">
Видеокамера уличная цилиндрическая с ИК подсветкой,</t>
    </r>
    <r>
      <rPr>
        <b/>
        <sz val="7"/>
        <rFont val="Arial"/>
        <family val="2"/>
        <charset val="204"/>
      </rPr>
      <t xml:space="preserve"> мегапиксельная</t>
    </r>
    <r>
      <rPr>
        <sz val="7"/>
        <rFont val="Arial"/>
        <family val="2"/>
        <charset val="204"/>
      </rPr>
      <t xml:space="preserve">, 1280х960, 25 к/с, 1/3” Aptina CMOS сенсор c прогрессивным сканированием 0.1 Люкс (день) / 0.01 Люкс (ночь) / 0 Люкс (с ИК подсветкой), Н.264/H.264 (двойное кодирование), </t>
    </r>
    <r>
      <rPr>
        <b/>
        <sz val="7"/>
        <rFont val="Arial"/>
        <family val="2"/>
        <charset val="204"/>
      </rPr>
      <t>объектив 3.6 мм</t>
    </r>
    <r>
      <rPr>
        <sz val="7"/>
        <rFont val="Arial"/>
        <family val="2"/>
        <charset val="204"/>
      </rPr>
      <t xml:space="preserve">,  механический ИК фильтр, DC 12V, ИК подсветка 20 м, </t>
    </r>
    <r>
      <rPr>
        <b/>
        <sz val="7"/>
        <rFont val="Arial"/>
        <family val="2"/>
        <charset val="204"/>
      </rPr>
      <t>-40+50˚C</t>
    </r>
  </si>
  <si>
    <t>TSi-Ple11FA (3.6)</t>
  </si>
  <si>
    <t xml:space="preserve">
ТРЕВОЖНЫЙ ВХ. / ВЫХ.
SD КАРТА</t>
  </si>
  <si>
    <r>
      <rPr>
        <b/>
        <sz val="12"/>
        <rFont val="Arial"/>
        <family val="2"/>
        <charset val="204"/>
      </rPr>
      <t>Мегапиксельная уличная цилиндрическая камера с ИК подсветкой, фиксированным объективом, SD  картой, входом/выходом тревоги</t>
    </r>
    <r>
      <rPr>
        <sz val="7"/>
        <rFont val="Arial"/>
        <family val="2"/>
        <charset val="204"/>
      </rPr>
      <t xml:space="preserve">
IP видеокамера для видеоверификации уличная цилиндрическая с ИК подсветкой, </t>
    </r>
    <r>
      <rPr>
        <b/>
        <sz val="7"/>
        <rFont val="Arial"/>
        <family val="2"/>
        <charset val="204"/>
      </rPr>
      <t>мегапиксельная</t>
    </r>
    <r>
      <rPr>
        <sz val="7"/>
        <rFont val="Arial"/>
        <family val="2"/>
        <charset val="204"/>
      </rPr>
      <t xml:space="preserve">, 1280х960, 25 к/с, 1/3” Aptina CMOS сенсор c прогрессивным сканированием 0.1 Люкс (день) / 0.01 Люкс (ночь) / 0 Люкс (с ИК подсветкой), BLC, DWDR, Slow Shatter, Н.264/H.264 (двойное кодирование), объектив 3.6 мм,  механический ИК фильтр, встроенный </t>
    </r>
    <r>
      <rPr>
        <b/>
        <sz val="7"/>
        <rFont val="Arial"/>
        <family val="2"/>
        <charset val="204"/>
      </rPr>
      <t>детектор движения</t>
    </r>
    <r>
      <rPr>
        <sz val="7"/>
        <rFont val="Arial"/>
        <family val="2"/>
        <charset val="204"/>
      </rPr>
      <t>,</t>
    </r>
    <r>
      <rPr>
        <b/>
        <sz val="7"/>
        <rFont val="Arial"/>
        <family val="2"/>
        <charset val="204"/>
      </rPr>
      <t xml:space="preserve"> вход/выход тревоги</t>
    </r>
    <r>
      <rPr>
        <sz val="7"/>
        <rFont val="Arial"/>
        <family val="2"/>
        <charset val="204"/>
      </rPr>
      <t xml:space="preserve">, </t>
    </r>
    <r>
      <rPr>
        <b/>
        <sz val="7"/>
        <rFont val="Arial"/>
        <family val="2"/>
        <charset val="204"/>
      </rPr>
      <t>microSD</t>
    </r>
    <r>
      <rPr>
        <sz val="7"/>
        <rFont val="Arial"/>
        <family val="2"/>
        <charset val="204"/>
      </rPr>
      <t xml:space="preserve"> до 32 Гб, DC 12V, ИК подсветка 20 м, -40+50˚C.</t>
    </r>
    <r>
      <rPr>
        <b/>
        <sz val="7"/>
        <rFont val="Arial"/>
        <family val="2"/>
        <charset val="204"/>
      </rPr>
      <t xml:space="preserve"> Совместимость с Proteus</t>
    </r>
    <r>
      <rPr>
        <sz val="7"/>
        <rFont val="Arial"/>
        <family val="2"/>
        <charset val="204"/>
      </rPr>
      <t>.</t>
    </r>
  </si>
  <si>
    <t>TSi-Pe4FP (3.6)</t>
  </si>
  <si>
    <r>
      <rPr>
        <b/>
        <sz val="12"/>
        <rFont val="Arial"/>
        <family val="2"/>
        <charset val="204"/>
      </rPr>
      <t>4 мегапиксельная уличная цилиндрическая камера H.265/H.264 с ИК подсветкой и фиксированным объективом</t>
    </r>
    <r>
      <rPr>
        <sz val="7"/>
        <rFont val="Arial"/>
        <family val="2"/>
        <charset val="204"/>
      </rPr>
      <t xml:space="preserve">
IP видеокамера уличная цилиндрическая с ИК подсветкой, </t>
    </r>
    <r>
      <rPr>
        <b/>
        <sz val="7"/>
        <rFont val="Arial"/>
        <family val="2"/>
        <charset val="204"/>
      </rPr>
      <t>4-х мегапиксельная</t>
    </r>
    <r>
      <rPr>
        <sz val="7"/>
        <rFont val="Arial"/>
        <family val="2"/>
        <charset val="204"/>
      </rPr>
      <t xml:space="preserve">, 2560x1440х20к/с, 2304x1728х20к/с, 2048x1536х25к/с, 1920x1080х25 к/с, 1/3” CMOS сенсор c прогрессивным сканированием 0.1 Люкс (день) / 0.01 Люкс (ночь) / 0 Люкс (с ИК подсветкой), детектор движения, BLC, DWDR, Slow Shatter, </t>
    </r>
    <r>
      <rPr>
        <b/>
        <sz val="7"/>
        <rFont val="Arial"/>
        <family val="2"/>
        <charset val="204"/>
      </rPr>
      <t>Н.265/H.26</t>
    </r>
    <r>
      <rPr>
        <sz val="7"/>
        <rFont val="Arial"/>
        <family val="2"/>
        <charset val="204"/>
      </rPr>
      <t>4 (двойное кодирование),</t>
    </r>
    <r>
      <rPr>
        <b/>
        <sz val="7"/>
        <rFont val="Arial"/>
        <family val="2"/>
        <charset val="204"/>
      </rPr>
      <t xml:space="preserve"> ROI</t>
    </r>
    <r>
      <rPr>
        <sz val="7"/>
        <rFont val="Arial"/>
        <family val="2"/>
        <charset val="204"/>
      </rPr>
      <t>,</t>
    </r>
    <r>
      <rPr>
        <b/>
        <sz val="7"/>
        <rFont val="Arial"/>
        <family val="2"/>
        <charset val="204"/>
      </rPr>
      <t xml:space="preserve"> антитуман</t>
    </r>
    <r>
      <rPr>
        <sz val="7"/>
        <rFont val="Arial"/>
        <family val="2"/>
        <charset val="204"/>
      </rPr>
      <t>, NAS, FTP, e-mail, объектив 3.6 мм, механический ИК фильтр, DC 12V, PoE, ИК подсветка 20 м, -40+50˚C
Рекомендуется к применению совместно с регистратором TSr-NV16241</t>
    </r>
  </si>
  <si>
    <t>TSi-Pe4VP (2.8-12)</t>
  </si>
  <si>
    <r>
      <rPr>
        <b/>
        <sz val="12"/>
        <rFont val="Arial"/>
        <family val="2"/>
        <charset val="204"/>
      </rPr>
      <t>4 мегапиксельная уличная цилиндрическая камера H.265/H.264 с ИК подсветкой и вариофокальным оъективом</t>
    </r>
    <r>
      <rPr>
        <sz val="7"/>
        <rFont val="Arial"/>
        <family val="2"/>
        <charset val="204"/>
      </rPr>
      <t xml:space="preserve">
IP видеокамера уличная цилиндрическая с ИК подсветкой, 4-х мегапиксельная, 2560x1440х20к/с, 2304x1728х20к/с, 2048x1536х25к/с, 1920x1080х25 к/с, 1/3” CMOS сенсор c прогрессивным сканированием 0.1 Люкс (день) / 0.01 Люкс (ночь) / 0 Люкс (с ИК подсветкой), детектор движения, BLC, DWDR, Slow Shatter, Н.265/H.264 (двойное кодирование), ROI, антитуман, NAS, FTP, e-mail, объектив 2.8-12мм, механический ИК фильтр, DC 12V, PoE, ИК подсветка 20 м, -40+50˚C
Рекомендуется к применению совместно с регистратором TSr-NV16241</t>
    </r>
  </si>
  <si>
    <t>Купольные уличные камеры с функцией день/ночь и ИК подсветкой</t>
  </si>
  <si>
    <t>TSi-Ve4VP (2.8-12)</t>
  </si>
  <si>
    <r>
      <rPr>
        <b/>
        <sz val="12"/>
        <rFont val="Arial"/>
        <family val="2"/>
        <charset val="204"/>
      </rPr>
      <t xml:space="preserve">4 мегапиксельная уличная купольная антивандальная камера с ИК подсветкой </t>
    </r>
    <r>
      <rPr>
        <sz val="7"/>
        <rFont val="Arial"/>
        <family val="2"/>
        <charset val="204"/>
      </rPr>
      <t xml:space="preserve">
IP Видеокамера купольная компактная </t>
    </r>
    <r>
      <rPr>
        <b/>
        <sz val="7"/>
        <rFont val="Arial"/>
        <family val="2"/>
        <charset val="204"/>
      </rPr>
      <t>антивандальная</t>
    </r>
    <r>
      <rPr>
        <sz val="7"/>
        <rFont val="Arial"/>
        <family val="2"/>
        <charset val="204"/>
      </rPr>
      <t xml:space="preserve"> уличная  двухмегапиксельная, 2592x1520, 20 к/с, 1/3” CMOS сенсор c прогрессивным сканированием 0.1 Люкс (день) / 0.01 Люкс (ночь) / 0 Люкс (с ИК подсветкой), детектор движения, BLC, DWDR, Slow Shatter, </t>
    </r>
    <r>
      <rPr>
        <b/>
        <sz val="7"/>
        <rFont val="Arial"/>
        <family val="2"/>
        <charset val="204"/>
      </rPr>
      <t>Н.265/H.264</t>
    </r>
    <r>
      <rPr>
        <sz val="7"/>
        <rFont val="Arial"/>
        <family val="2"/>
        <charset val="204"/>
      </rPr>
      <t xml:space="preserve"> (двойное кодирование), объектив 2.8-12 мм,  механический ИК фильтр, ИК подсветка 20 м, DC12V, PoE, </t>
    </r>
    <r>
      <rPr>
        <b/>
        <sz val="7"/>
        <rFont val="Arial"/>
        <family val="2"/>
        <charset val="204"/>
      </rPr>
      <t>-40+50°</t>
    </r>
    <r>
      <rPr>
        <sz val="7"/>
        <rFont val="Arial"/>
        <family val="2"/>
        <charset val="204"/>
      </rPr>
      <t>С.</t>
    </r>
  </si>
  <si>
    <t>TSi-Dn225FP (2.8)</t>
  </si>
  <si>
    <r>
      <rPr>
        <b/>
        <sz val="12"/>
        <rFont val="Arial"/>
        <family val="2"/>
        <charset val="204"/>
      </rPr>
      <t>2 мегапиксельная миниатюрная купольная уличная антивандальная камера с ИК подсветкой, аналитикой и встроенным микрофоном</t>
    </r>
    <r>
      <rPr>
        <sz val="7"/>
        <rFont val="Arial"/>
        <family val="2"/>
        <charset val="204"/>
      </rPr>
      <t xml:space="preserve">
IP видеокамера купольная антивандальнаяс ИК подсветкой, двухмегапиксельная, 1920х1080, 30к/с, </t>
    </r>
    <r>
      <rPr>
        <b/>
        <sz val="7"/>
        <rFont val="Arial"/>
        <family val="2"/>
        <charset val="204"/>
      </rPr>
      <t>1/2.9” SONY EXMOR</t>
    </r>
    <r>
      <rPr>
        <sz val="7"/>
        <rFont val="Arial"/>
        <family val="2"/>
        <charset val="204"/>
      </rPr>
      <t xml:space="preserve"> сенсор c прогрессивным сканированием 0.1Люкс (день) / 0.01Люкс (ночь) / 0 Люкс (с ИК подсветкой), </t>
    </r>
    <r>
      <rPr>
        <b/>
        <sz val="7"/>
        <rFont val="Arial"/>
        <family val="2"/>
        <charset val="204"/>
      </rPr>
      <t>детектор движения, вторжения, пересечения линии</t>
    </r>
    <r>
      <rPr>
        <sz val="7"/>
        <rFont val="Arial"/>
        <family val="2"/>
        <charset val="204"/>
      </rPr>
      <t>, BLC, WDR, 3DNR, накопление заряда, Н.264 тройное кодирование, ROI, антитуман, NAS, e-mail, объектив 2.8мм, механический ИК фильтр,</t>
    </r>
    <r>
      <rPr>
        <b/>
        <sz val="7"/>
        <rFont val="Arial"/>
        <family val="2"/>
        <charset val="204"/>
      </rPr>
      <t xml:space="preserve"> встроенный микрофон, вход/выход звука</t>
    </r>
    <r>
      <rPr>
        <sz val="7"/>
        <rFont val="Arial"/>
        <family val="2"/>
        <charset val="204"/>
      </rPr>
      <t xml:space="preserve">, вход/выход тревоги, microSD до 128Гб, DC 12V, PoE, герметичный разъем Ethernet, адаптивная ИК подсветка 10м, IP66, </t>
    </r>
    <r>
      <rPr>
        <b/>
        <sz val="7"/>
        <rFont val="Arial"/>
        <family val="2"/>
        <charset val="204"/>
      </rPr>
      <t>-30+50˚C</t>
    </r>
    <r>
      <rPr>
        <sz val="7"/>
        <rFont val="Arial"/>
        <family val="2"/>
        <charset val="204"/>
      </rPr>
      <t>.</t>
    </r>
    <r>
      <rPr>
        <b/>
        <sz val="7"/>
        <rFont val="Arial"/>
        <family val="2"/>
        <charset val="204"/>
      </rPr>
      <t xml:space="preserve">
</t>
    </r>
  </si>
  <si>
    <t>TSi-Dn425FP (2.8)</t>
  </si>
  <si>
    <r>
      <rPr>
        <b/>
        <sz val="12"/>
        <rFont val="Arial"/>
        <family val="2"/>
        <charset val="204"/>
      </rPr>
      <t>2 мегапиксельная миниатюрная купольная уличная антивандальная камера с ИК подсветкой, аналитикой и встроенным микрофоном</t>
    </r>
    <r>
      <rPr>
        <sz val="7"/>
        <rFont val="Arial"/>
        <family val="2"/>
        <charset val="204"/>
      </rPr>
      <t xml:space="preserve">
IP видеокамера купольная антивандальная  с ИК подсветкой, четырехмегапиксельная, 2560x1440х21к/с, </t>
    </r>
    <r>
      <rPr>
        <b/>
        <sz val="7"/>
        <rFont val="Arial"/>
        <family val="2"/>
        <charset val="204"/>
      </rPr>
      <t>1/3” CMOS</t>
    </r>
    <r>
      <rPr>
        <sz val="7"/>
        <rFont val="Arial"/>
        <family val="2"/>
        <charset val="204"/>
      </rPr>
      <t xml:space="preserve"> сенсор c прогрессивным сканированием 0.1Люкс (день) / 0.01Люкс (ночь) / 0 Люкс (с ИК подсветкой), </t>
    </r>
    <r>
      <rPr>
        <b/>
        <sz val="7"/>
        <rFont val="Arial"/>
        <family val="2"/>
        <charset val="204"/>
      </rPr>
      <t>детектор движения, вторжения, пересечения линии</t>
    </r>
    <r>
      <rPr>
        <sz val="7"/>
        <rFont val="Arial"/>
        <family val="2"/>
        <charset val="204"/>
      </rPr>
      <t xml:space="preserve">, BLC, DWDR, 3DNR, накопление заряда, Н.265/H.264 (двойное кодирование), ROI, антитуман, NAS, e-mail, объектив 2.8мм, механический ИК фильтр, </t>
    </r>
    <r>
      <rPr>
        <b/>
        <sz val="7"/>
        <rFont val="Arial"/>
        <family val="2"/>
        <charset val="204"/>
      </rPr>
      <t>встроенный микрофон, вход/выход звука</t>
    </r>
    <r>
      <rPr>
        <sz val="7"/>
        <rFont val="Arial"/>
        <family val="2"/>
        <charset val="204"/>
      </rPr>
      <t>, вход/выход тревоги, аналоговый выход BNC, microSD до 128Гб,DC 12V, PoE, герметичный разъем Ethernet, адаптивная ИК подсветка 10м, IP66, -30+50˚C.</t>
    </r>
  </si>
  <si>
    <t>TSi-DVm451F (2.8)</t>
  </si>
  <si>
    <r>
      <rPr>
        <b/>
        <sz val="12"/>
        <rFont val="Arial"/>
        <family val="2"/>
        <charset val="204"/>
      </rPr>
      <t xml:space="preserve">4 мегапиксельная миниатюрная купольная уличная антивандальная камера с ИК подсветкой </t>
    </r>
    <r>
      <rPr>
        <sz val="7"/>
        <rFont val="Arial"/>
        <family val="2"/>
        <charset val="204"/>
      </rPr>
      <t xml:space="preserve">
IP видеокамера купольная компактная антивандальная с ИК подсветкой </t>
    </r>
    <r>
      <rPr>
        <b/>
        <sz val="7"/>
        <rFont val="Arial"/>
        <family val="2"/>
        <charset val="204"/>
      </rPr>
      <t>четырехмегапиксельная</t>
    </r>
    <r>
      <rPr>
        <sz val="7"/>
        <rFont val="Arial"/>
        <family val="2"/>
        <charset val="204"/>
      </rPr>
      <t xml:space="preserve">, 2688х1520х15к/с, 2560х1440х15к/с, 2304х1296х20к/с, 1920х1080х 30 к/с, 1/3 CMOS сенсор 0.1 Люкс (день) / 0.01 Люкс (ночь) / 0 Люкс (с ИК подсветкой), Н.264/H.264 (Двойное кодирование), объектив 2.8 мм M12 сменный, механический ИК фильтр, microSD до 64 Гб, день/ночь, двухсторонний звук, PoE, DC 12V, ИК подсветка 7 м, -30+50˚C
</t>
    </r>
    <r>
      <rPr>
        <b/>
        <sz val="7"/>
        <rFont val="Arial"/>
        <family val="2"/>
        <charset val="204"/>
      </rPr>
      <t xml:space="preserve">В комплекте с ПО Tantos InView 2.5X
</t>
    </r>
  </si>
  <si>
    <t>TSi-DVm221F (3.6)</t>
  </si>
  <si>
    <r>
      <rPr>
        <b/>
        <sz val="12"/>
        <rFont val="Arial"/>
        <family val="2"/>
        <charset val="204"/>
      </rPr>
      <t xml:space="preserve">2 мегапиксельная миниатюрная купольная уличная антивандальная камера с ИК подсветкой </t>
    </r>
    <r>
      <rPr>
        <sz val="7"/>
        <rFont val="Arial"/>
        <family val="2"/>
        <charset val="204"/>
      </rPr>
      <t xml:space="preserve">
Видеокамера купольная компактная антивандальная </t>
    </r>
    <r>
      <rPr>
        <b/>
        <sz val="7"/>
        <rFont val="Arial"/>
        <family val="2"/>
        <charset val="204"/>
      </rPr>
      <t xml:space="preserve">уличная </t>
    </r>
    <r>
      <rPr>
        <sz val="7"/>
        <rFont val="Arial"/>
        <family val="2"/>
        <charset val="204"/>
      </rPr>
      <t xml:space="preserve">с ИК подсветкой </t>
    </r>
    <r>
      <rPr>
        <b/>
        <sz val="7"/>
        <rFont val="Arial"/>
        <family val="2"/>
        <charset val="204"/>
      </rPr>
      <t>2-х мегапиксельная,1920х1080, 30 к/с, 1/3 Aptina WDR 100дБ CMOS сенсор c прогрессивным сканированием, 0.1 Люкс (день) / 0.01 Люкс (ночь) / 0 Люкс (с ИК подсветкой), Н.264/H.264 (Двойное кодирование)</t>
    </r>
    <r>
      <rPr>
        <sz val="7"/>
        <rFont val="Arial"/>
        <family val="2"/>
        <charset val="204"/>
      </rPr>
      <t xml:space="preserve">, </t>
    </r>
    <r>
      <rPr>
        <b/>
        <sz val="7"/>
        <rFont val="Arial"/>
        <family val="2"/>
        <charset val="204"/>
      </rPr>
      <t>объектив 3.6 мм M12 сменный</t>
    </r>
    <r>
      <rPr>
        <sz val="7"/>
        <rFont val="Arial"/>
        <family val="2"/>
        <charset val="204"/>
      </rPr>
      <t xml:space="preserve">, механический ИК фильтр, microSD до 32 Гб, двухсторонний звук, день/ночь, выход BNC, PoE, DC 12V, ИК подсветка 7 м, </t>
    </r>
    <r>
      <rPr>
        <b/>
        <sz val="7"/>
        <rFont val="Arial"/>
        <family val="2"/>
        <charset val="204"/>
      </rPr>
      <t xml:space="preserve">-30+50˚C
В комплекте с ПО Tantos InView 2.5X
</t>
    </r>
  </si>
  <si>
    <t>TSi-De25FP (2.8)</t>
  </si>
  <si>
    <r>
      <rPr>
        <b/>
        <sz val="12"/>
        <rFont val="Arial"/>
        <family val="2"/>
        <charset val="204"/>
      </rPr>
      <t>2 мегапиксельная купольная компактная уличная антивандальная камера с ИК подсветкой</t>
    </r>
    <r>
      <rPr>
        <sz val="7"/>
        <rFont val="Arial"/>
        <family val="2"/>
        <charset val="204"/>
      </rPr>
      <t xml:space="preserve">
Видеокамера купольная компактная антивандальная уличная  двухмегапиксельная с ИК подсветкой, 1920х1080, 25 к/с, </t>
    </r>
    <r>
      <rPr>
        <b/>
        <sz val="7"/>
        <rFont val="Arial"/>
        <family val="2"/>
        <charset val="204"/>
      </rPr>
      <t>1/2.7” CMOS</t>
    </r>
    <r>
      <rPr>
        <sz val="7"/>
        <rFont val="Arial"/>
        <family val="2"/>
        <charset val="204"/>
      </rPr>
      <t xml:space="preserve"> сенсор c прогрессивным сканированием 0.05 Люкс (день) / 0.005 Люкс (ночь) / 0 Люкс (с ИК подсветкой), детектор движения, BLC, WDR, DNR, накопление заряда, Н.264/H.264 (двойное кодирование), ROI, антитуман, e-mail, объектив 2.8 мм,  механический ИК фильтр, DC 12V, PoE, ИК подсветка 15 м, -30+50˚C.</t>
    </r>
  </si>
  <si>
    <t>TSi-Ve2VP (2.8-12)</t>
  </si>
  <si>
    <r>
      <rPr>
        <b/>
        <sz val="12"/>
        <rFont val="Arial"/>
        <family val="2"/>
        <charset val="204"/>
      </rPr>
      <t xml:space="preserve">2 мегапиксельная уличная купольная антивандальная камера с ИК подсветкой </t>
    </r>
    <r>
      <rPr>
        <sz val="7"/>
        <rFont val="Arial"/>
        <family val="2"/>
        <charset val="204"/>
      </rPr>
      <t xml:space="preserve">
Видеокамера купольная компактная антивандальная уличная  двухмегапиксельная, 1920х1080, 25 к/с</t>
    </r>
    <r>
      <rPr>
        <b/>
        <sz val="7"/>
        <rFont val="Arial"/>
        <family val="2"/>
        <charset val="204"/>
      </rPr>
      <t>, 1/2.8” SONY EXMOR</t>
    </r>
    <r>
      <rPr>
        <sz val="7"/>
        <rFont val="Arial"/>
        <family val="2"/>
        <charset val="204"/>
      </rPr>
      <t xml:space="preserve"> сенсор c прогрессивным сканированием 0.05 Люкс (день) / 0.005 Люкс (ночь) / 0 Люкс (с ИК подсветкой), детектор движения, саботажа, BLC, WDR, DNR, накопление заряда, ROI, антитуман, Н.264/H.264 (двойное кодирование), объектив 2.8-12 мм,  механический ИК фильтр, ИК подсветка 20 м, DC12V, PoE, -40+50°С.</t>
    </r>
  </si>
  <si>
    <t>TSi-Ve24VP (2.8-12)</t>
  </si>
  <si>
    <r>
      <rPr>
        <b/>
        <sz val="12"/>
        <rFont val="Arial"/>
        <family val="2"/>
        <charset val="204"/>
      </rPr>
      <t xml:space="preserve">2 мегапиксельная уличная купольная антивандальная камера с ИК подсветкой </t>
    </r>
    <r>
      <rPr>
        <sz val="7"/>
        <rFont val="Arial"/>
        <family val="2"/>
        <charset val="204"/>
      </rPr>
      <t xml:space="preserve">
Видеокамера купольная компактная антивандальная уличная  двухмегапиксельная, 1920х1080, 25 к/с,</t>
    </r>
    <r>
      <rPr>
        <b/>
        <sz val="7"/>
        <rFont val="Arial"/>
        <family val="2"/>
        <charset val="204"/>
      </rPr>
      <t xml:space="preserve"> 1/2.7” CMOS</t>
    </r>
    <r>
      <rPr>
        <sz val="7"/>
        <rFont val="Arial"/>
        <family val="2"/>
        <charset val="204"/>
      </rPr>
      <t xml:space="preserve"> сенсор c прогрессивным сканированием 0.05 Люкс (день) / 0.005 Люкс (ночь) / 0 Люкс (с ИК подсветкой), детектор движения, саботажа, BLC, WDR, DNR, накопление заряда, ROI, антитуман, Н.264/H.264 (двойное кодирование), объектив 2.8-12 мм,  механический ИК фильтр, ИК подсветка 20 м, DC12V, PoE, -40+50°С.</t>
    </r>
  </si>
  <si>
    <t>TSi-Ve2VPA (2.8-12)</t>
  </si>
  <si>
    <r>
      <rPr>
        <b/>
        <sz val="12"/>
        <rFont val="Arial"/>
        <family val="2"/>
        <charset val="204"/>
      </rPr>
      <t>2 мегапиксельная уличная купольная антивандальная камера с ИК подсветкой и поддержкой звука</t>
    </r>
    <r>
      <rPr>
        <sz val="7"/>
        <rFont val="Arial"/>
        <family val="2"/>
        <charset val="204"/>
      </rPr>
      <t xml:space="preserve">
Видеокамера купольная компактная антивандальная уличная  двухмегапиксельная, 1920х1080, 25 к/с, </t>
    </r>
    <r>
      <rPr>
        <b/>
        <sz val="7"/>
        <rFont val="Arial"/>
        <family val="2"/>
        <charset val="204"/>
      </rPr>
      <t>1/2.8” SONY EXMOR</t>
    </r>
    <r>
      <rPr>
        <sz val="7"/>
        <rFont val="Arial"/>
        <family val="2"/>
        <charset val="204"/>
      </rPr>
      <t xml:space="preserve"> сенсор c прогрессивным сканированием 0.05 Люкс (день) / 0.005 Люкс (ночь) / 0 Люкс (с ИК подсветкой), детектор движения, саботажа, BLC, WDR, DNR, накопление заряда, ROI, антитуман, Н.264/H.264 (двойное кодирование), объектив 2.8-12 мм,  механический ИК фильтр, ИК подсветка 20 м,</t>
    </r>
    <r>
      <rPr>
        <b/>
        <sz val="7"/>
        <rFont val="Arial"/>
        <family val="2"/>
        <charset val="204"/>
      </rPr>
      <t xml:space="preserve"> вход/выход звука (поддержка фантомного питания 12В для микрофона при питании по PoE</t>
    </r>
    <r>
      <rPr>
        <sz val="7"/>
        <rFont val="Arial"/>
        <family val="2"/>
        <charset val="204"/>
      </rPr>
      <t>), питание DC12V, PoE, -40+50°С.</t>
    </r>
  </si>
  <si>
    <t>TSi-Vle2VPZ (2.8-12)</t>
  </si>
  <si>
    <r>
      <rPr>
        <b/>
        <sz val="12"/>
        <rFont val="Arial"/>
        <family val="2"/>
        <charset val="204"/>
      </rPr>
      <t xml:space="preserve">2 мегапиксельная антивандальная камера с ИК подсветкой, 
</t>
    </r>
    <r>
      <rPr>
        <b/>
        <sz val="12"/>
        <color indexed="10"/>
        <rFont val="Arial"/>
        <family val="2"/>
        <charset val="204"/>
      </rPr>
      <t>c моторизированным объективом с автофокусом</t>
    </r>
    <r>
      <rPr>
        <sz val="7"/>
        <rFont val="Arial"/>
        <family val="2"/>
        <charset val="204"/>
      </rPr>
      <t xml:space="preserve">
IP Видеокамера купольная компактная </t>
    </r>
    <r>
      <rPr>
        <b/>
        <sz val="7"/>
        <rFont val="Arial"/>
        <family val="2"/>
        <charset val="204"/>
      </rPr>
      <t>антивандальная</t>
    </r>
    <r>
      <rPr>
        <sz val="7"/>
        <rFont val="Arial"/>
        <family val="2"/>
        <charset val="204"/>
      </rPr>
      <t xml:space="preserve"> уличная  двухмегапиксельная, </t>
    </r>
    <r>
      <rPr>
        <b/>
        <sz val="7"/>
        <rFont val="Arial"/>
        <family val="2"/>
        <charset val="204"/>
      </rPr>
      <t>моторизированный объектив, автофокусировка</t>
    </r>
    <r>
      <rPr>
        <sz val="7"/>
        <rFont val="Arial"/>
        <family val="2"/>
        <charset val="204"/>
      </rPr>
      <t>, 1920х1080, 25 к/с, 1/2.8”</t>
    </r>
    <r>
      <rPr>
        <b/>
        <sz val="7"/>
        <rFont val="Arial"/>
        <family val="2"/>
        <charset val="204"/>
      </rPr>
      <t xml:space="preserve"> SONY EXMOR</t>
    </r>
    <r>
      <rPr>
        <sz val="7"/>
        <rFont val="Arial"/>
        <family val="2"/>
        <charset val="204"/>
      </rPr>
      <t xml:space="preserve"> сенсор c прогрессивным сканированием 0.05 Люкс (день) / 0.005 Люкс (ночь) / 0 Люкс (с ИК подсветкой), детектор движения, BLC, DWDR, Slow Shatter, Н.264/H.264 (двойное кодирование), объектив 2.8-12 мм,  механический ИК фильтр, ИК подсветка 20 м, DC12V, PoE, </t>
    </r>
    <r>
      <rPr>
        <b/>
        <sz val="7"/>
        <rFont val="Arial"/>
        <family val="2"/>
        <charset val="204"/>
      </rPr>
      <t>-40+50°</t>
    </r>
    <r>
      <rPr>
        <sz val="7"/>
        <rFont val="Arial"/>
        <family val="2"/>
        <charset val="204"/>
      </rPr>
      <t>С.</t>
    </r>
  </si>
  <si>
    <t>TSi-EB221F (3.6)</t>
  </si>
  <si>
    <t>АУДИО</t>
  </si>
  <si>
    <r>
      <rPr>
        <b/>
        <sz val="12"/>
        <rFont val="Arial"/>
        <family val="2"/>
        <charset val="204"/>
      </rPr>
      <t>2 мегапиксельная купольная уличная антивандальная камера с ИК подсветкой и встроенным микрофоном</t>
    </r>
    <r>
      <rPr>
        <sz val="7"/>
        <rFont val="Arial"/>
        <family val="2"/>
        <charset val="204"/>
      </rPr>
      <t xml:space="preserve">
Видеокамера уличная купольная </t>
    </r>
    <r>
      <rPr>
        <b/>
        <sz val="7"/>
        <rFont val="Arial"/>
        <family val="2"/>
        <charset val="204"/>
      </rPr>
      <t>антивандальная</t>
    </r>
    <r>
      <rPr>
        <sz val="7"/>
        <rFont val="Arial"/>
        <family val="2"/>
        <charset val="204"/>
      </rPr>
      <t xml:space="preserve"> с ИК подсветкой, двух мегапиксельная, 1920х1080х30к/с, 1/2.9 CMOS сенсор 0.01 Люкс (день) / 0.005 Люкс (ночь) / 0 Люкс (с ИК подсветкой), Н.264/H.264 двойное кодирование, объектив 3.6мм, день/ночь, механический ИК фильтр, детектор движения, </t>
    </r>
    <r>
      <rPr>
        <b/>
        <sz val="7"/>
        <rFont val="Arial"/>
        <family val="2"/>
        <charset val="204"/>
      </rPr>
      <t>WDR до 100дБ</t>
    </r>
    <r>
      <rPr>
        <sz val="7"/>
        <rFont val="Arial"/>
        <family val="2"/>
        <charset val="204"/>
      </rPr>
      <t>,</t>
    </r>
    <r>
      <rPr>
        <b/>
        <sz val="7"/>
        <rFont val="Arial"/>
        <family val="2"/>
        <charset val="204"/>
      </rPr>
      <t xml:space="preserve"> HLC</t>
    </r>
    <r>
      <rPr>
        <sz val="7"/>
        <rFont val="Arial"/>
        <family val="2"/>
        <charset val="204"/>
      </rPr>
      <t xml:space="preserve">, </t>
    </r>
    <r>
      <rPr>
        <b/>
        <sz val="7"/>
        <rFont val="Arial"/>
        <family val="2"/>
        <charset val="204"/>
      </rPr>
      <t>BLC</t>
    </r>
    <r>
      <rPr>
        <sz val="7"/>
        <rFont val="Arial"/>
        <family val="2"/>
        <charset val="204"/>
      </rPr>
      <t xml:space="preserve">, режим «коридор» 2D и 3D шумопонижение, ROI, </t>
    </r>
    <r>
      <rPr>
        <b/>
        <sz val="7"/>
        <rFont val="Arial"/>
        <family val="2"/>
        <charset val="204"/>
      </rPr>
      <t>встроенный микрофон</t>
    </r>
    <r>
      <rPr>
        <sz val="7"/>
        <rFont val="Arial"/>
        <family val="2"/>
        <charset val="204"/>
      </rPr>
      <t xml:space="preserve">, PoE, DC 12V, ИК подсветка 15 м, </t>
    </r>
    <r>
      <rPr>
        <b/>
        <sz val="7"/>
        <rFont val="Arial"/>
        <family val="2"/>
        <charset val="204"/>
      </rPr>
      <t>-40+50˚C</t>
    </r>
    <r>
      <rPr>
        <sz val="7"/>
        <rFont val="Arial"/>
        <family val="2"/>
        <charset val="204"/>
      </rPr>
      <t xml:space="preserve">
</t>
    </r>
    <r>
      <rPr>
        <b/>
        <sz val="7"/>
        <rFont val="Arial"/>
        <family val="2"/>
        <charset val="204"/>
      </rPr>
      <t>В комплекте с ПО Tantos InView 2.5X</t>
    </r>
  </si>
  <si>
    <t>TSi-Ee20FP (3.6)</t>
  </si>
  <si>
    <r>
      <rPr>
        <b/>
        <sz val="12"/>
        <rFont val="Arial"/>
        <family val="2"/>
        <charset val="204"/>
      </rPr>
      <t xml:space="preserve">2 мегапиксельная миниатюрная купольная уличная антивандальная камера с ИК подсветкой и аналитикой </t>
    </r>
    <r>
      <rPr>
        <sz val="7"/>
        <rFont val="Arial"/>
        <family val="2"/>
        <charset val="204"/>
      </rPr>
      <t xml:space="preserve">
IP видеокамера купольная антивандальнаяс ИК подсветкой, двухмегапиксельная, 1920х1080, 30к/с, </t>
    </r>
    <r>
      <rPr>
        <b/>
        <sz val="7"/>
        <rFont val="Arial"/>
        <family val="2"/>
        <charset val="204"/>
      </rPr>
      <t>1/2.9” SONY EXMOR</t>
    </r>
    <r>
      <rPr>
        <sz val="7"/>
        <rFont val="Arial"/>
        <family val="2"/>
        <charset val="204"/>
      </rPr>
      <t xml:space="preserve"> сенсор c прогрессивным сканированием 0.1Люкс (день) / 0.01Люкс (ночь) / 0 Люкс (с ИК подсветкой), </t>
    </r>
    <r>
      <rPr>
        <b/>
        <sz val="7"/>
        <rFont val="Arial"/>
        <family val="2"/>
        <charset val="204"/>
      </rPr>
      <t>детектор движения, вторжения, пересечения линии</t>
    </r>
    <r>
      <rPr>
        <sz val="7"/>
        <rFont val="Arial"/>
        <family val="2"/>
        <charset val="204"/>
      </rPr>
      <t>, BLC, WDR, 3DNR, накопление заряда, Н.264 тройное кодирование, ROI, антитуман, e-mail, объектив 3.6мм, механический ИК фильтр,</t>
    </r>
    <r>
      <rPr>
        <b/>
        <sz val="7"/>
        <rFont val="Arial"/>
        <family val="2"/>
        <charset val="204"/>
      </rPr>
      <t xml:space="preserve"> </t>
    </r>
    <r>
      <rPr>
        <sz val="7"/>
        <rFont val="Arial"/>
        <family val="2"/>
        <charset val="204"/>
      </rPr>
      <t xml:space="preserve">DC 12V, PoE, герметичный разъем Ethernet, адаптивная ИК подсветка 10м, IP66, </t>
    </r>
    <r>
      <rPr>
        <b/>
        <sz val="7"/>
        <rFont val="Arial"/>
        <family val="2"/>
        <charset val="204"/>
      </rPr>
      <t>-40+50˚C</t>
    </r>
    <r>
      <rPr>
        <sz val="7"/>
        <rFont val="Arial"/>
        <family val="2"/>
        <charset val="204"/>
      </rPr>
      <t>.</t>
    </r>
    <r>
      <rPr>
        <b/>
        <sz val="7"/>
        <rFont val="Arial"/>
        <family val="2"/>
        <charset val="204"/>
      </rPr>
      <t xml:space="preserve">
</t>
    </r>
  </si>
  <si>
    <t>TSi-EBle2F (3.6)</t>
  </si>
  <si>
    <r>
      <rPr>
        <b/>
        <sz val="12"/>
        <rFont val="Arial"/>
        <family val="2"/>
        <charset val="204"/>
      </rPr>
      <t xml:space="preserve">2 мегапиксельная купольная уличная антивандальная камера с ИК подсветкой </t>
    </r>
    <r>
      <rPr>
        <sz val="7"/>
        <rFont val="Arial"/>
        <family val="2"/>
        <charset val="204"/>
      </rPr>
      <t xml:space="preserve">
IP видеокамера купольная компактная </t>
    </r>
    <r>
      <rPr>
        <b/>
        <sz val="7"/>
        <rFont val="Arial"/>
        <family val="2"/>
        <charset val="204"/>
      </rPr>
      <t>антивандальная</t>
    </r>
    <r>
      <rPr>
        <sz val="7"/>
        <rFont val="Arial"/>
        <family val="2"/>
        <charset val="204"/>
      </rPr>
      <t xml:space="preserve"> уличная  двухмегапиксельная с ИК подсветкой, 1920х1080, 25 к/с, 1/2.8”</t>
    </r>
    <r>
      <rPr>
        <b/>
        <sz val="7"/>
        <rFont val="Arial"/>
        <family val="2"/>
        <charset val="204"/>
      </rPr>
      <t xml:space="preserve"> SONY EXMOR</t>
    </r>
    <r>
      <rPr>
        <sz val="7"/>
        <rFont val="Arial"/>
        <family val="2"/>
        <charset val="204"/>
      </rPr>
      <t xml:space="preserve"> сенсор c прогрессивным сканированием 0.05 Люкс (день) / 0.005 Люкс (ночь) / 0 Люкс (с ИК подсветкой), детектор движения, BLC, DWDR, Slow Shatter, Н.264/H.264 (двойное кодирование), объектив 3.6 мм М12 сменный, механический ИК фильтр, </t>
    </r>
    <r>
      <rPr>
        <b/>
        <sz val="7"/>
        <rFont val="Arial"/>
        <family val="2"/>
        <charset val="204"/>
      </rPr>
      <t>DC12V</t>
    </r>
    <r>
      <rPr>
        <sz val="7"/>
        <rFont val="Arial"/>
        <family val="2"/>
        <charset val="204"/>
      </rPr>
      <t xml:space="preserve">, </t>
    </r>
    <r>
      <rPr>
        <b/>
        <sz val="7"/>
        <rFont val="Arial"/>
        <family val="2"/>
        <charset val="204"/>
      </rPr>
      <t>-40+50°</t>
    </r>
    <r>
      <rPr>
        <sz val="7"/>
        <rFont val="Arial"/>
        <family val="2"/>
        <charset val="204"/>
      </rPr>
      <t>С.</t>
    </r>
  </si>
  <si>
    <t>TSi-EBe2F (3.6)</t>
  </si>
  <si>
    <r>
      <rPr>
        <b/>
        <sz val="12"/>
        <rFont val="Arial"/>
        <family val="2"/>
        <charset val="204"/>
      </rPr>
      <t xml:space="preserve">2 мегапиксельная купольная уличная антивандальная камера с ИК подсветкой </t>
    </r>
    <r>
      <rPr>
        <sz val="7"/>
        <rFont val="Arial"/>
        <family val="2"/>
        <charset val="204"/>
      </rPr>
      <t xml:space="preserve">
Видеокамера купольная компактная антивандальная уличная  двухмегапиксельная с ИК подсветкой, 1920х1080, 25 к/с, </t>
    </r>
    <r>
      <rPr>
        <b/>
        <sz val="7"/>
        <rFont val="Arial"/>
        <family val="2"/>
        <charset val="204"/>
      </rPr>
      <t>1/2.8” SONY EXMOR</t>
    </r>
    <r>
      <rPr>
        <sz val="7"/>
        <rFont val="Arial"/>
        <family val="2"/>
        <charset val="204"/>
      </rPr>
      <t xml:space="preserve"> сенсор c прогрессивным сканированием 0.05 Люкс (день) / 0.005 Люкс (ночь) / 0 Люкс (с ИК подсветкой), детектор движения, BLC, WDR, DNR, накопление заряда, Н.264/H.264 (двойное кодирование), ROI, антитуман, e-mail, объектив 2.8 мм,  механический ИК фильтр, DC 12V, ИК подсветка 15 м, -30+50˚C.</t>
    </r>
  </si>
  <si>
    <t>TSi-EBe24F (3.6)</t>
  </si>
  <si>
    <r>
      <rPr>
        <b/>
        <sz val="12"/>
        <rFont val="Arial"/>
        <family val="2"/>
        <charset val="204"/>
      </rPr>
      <t xml:space="preserve">2 мегапиксельная купольная уличная антивандальная камера с ИК подсветкой </t>
    </r>
    <r>
      <rPr>
        <sz val="7"/>
        <rFont val="Arial"/>
        <family val="2"/>
        <charset val="204"/>
      </rPr>
      <t xml:space="preserve">
Видеокамера купольная компактная антивандальная уличная  двухмегапиксельная с ИК подсветкой, 1920х1080, 25 к/с, </t>
    </r>
    <r>
      <rPr>
        <b/>
        <sz val="7"/>
        <rFont val="Arial"/>
        <family val="2"/>
        <charset val="204"/>
      </rPr>
      <t>1/2.7” CMOS</t>
    </r>
    <r>
      <rPr>
        <sz val="7"/>
        <rFont val="Arial"/>
        <family val="2"/>
        <charset val="204"/>
      </rPr>
      <t xml:space="preserve"> сенсор c прогрессивным сканированием 0.05 Люкс (день) / 0.005 Люкс (ночь) / 0 Люкс (с ИК подсветкой), детектор движения, BLC, WDR, DNR, накопление заряда, Н.264/H.264 (двойное кодирование), ROI, антитуман, e-mail, объектив 3.6 мм,  механический ИК фильтр, DC 12V, ИК подсветка 20 м, -40+50˚C.</t>
    </r>
  </si>
  <si>
    <t>TSi-Dle1F (3.6)</t>
  </si>
  <si>
    <r>
      <rPr>
        <b/>
        <sz val="12"/>
        <rFont val="Arial"/>
        <family val="2"/>
        <charset val="204"/>
      </rPr>
      <t xml:space="preserve">Мегапиксельная купольная уличная антивандальная камера с ИК подсветкой </t>
    </r>
    <r>
      <rPr>
        <sz val="7"/>
        <rFont val="Arial"/>
        <family val="2"/>
        <charset val="204"/>
      </rPr>
      <t xml:space="preserve">
Видеокамера уличная купольная антивандальная с ИК подсветкой, </t>
    </r>
    <r>
      <rPr>
        <b/>
        <sz val="7"/>
        <rFont val="Arial"/>
        <family val="2"/>
        <charset val="204"/>
      </rPr>
      <t>мегапиксельная</t>
    </r>
    <r>
      <rPr>
        <sz val="7"/>
        <rFont val="Arial"/>
        <family val="2"/>
        <charset val="204"/>
      </rPr>
      <t xml:space="preserve">, 1280х960, 25 к/с, 1/3” Aptina CMOS сенсор c прогрессивным сканированием 0.1 Люкс (день) / 0.01 Люкс (ночь) / 0 Люкс (с ИК подсветкой), Н.264/H.264 (двойное кодирование), </t>
    </r>
    <r>
      <rPr>
        <b/>
        <sz val="7"/>
        <rFont val="Arial"/>
        <family val="2"/>
        <charset val="204"/>
      </rPr>
      <t>объектив 3.6 мм</t>
    </r>
    <r>
      <rPr>
        <sz val="7"/>
        <rFont val="Arial"/>
        <family val="2"/>
        <charset val="204"/>
      </rPr>
      <t xml:space="preserve">,  механический ИК фильтр, DC 12V, ИК подсветка 15 м, </t>
    </r>
    <r>
      <rPr>
        <b/>
        <sz val="7"/>
        <rFont val="Arial"/>
        <family val="2"/>
        <charset val="204"/>
      </rPr>
      <t>-40+50˚C</t>
    </r>
    <r>
      <rPr>
        <sz val="9"/>
        <rFont val="Arial"/>
        <family val="2"/>
        <charset val="204"/>
      </rPr>
      <t xml:space="preserve">
</t>
    </r>
  </si>
  <si>
    <t>TSi-Ve1FP (3.6)</t>
  </si>
  <si>
    <t xml:space="preserve">
Серия Eco</t>
  </si>
  <si>
    <r>
      <rPr>
        <b/>
        <sz val="12"/>
        <color indexed="8"/>
        <rFont val="Arial"/>
        <family val="2"/>
        <charset val="204"/>
      </rPr>
      <t>Мегапиксельная уличная антивандальная камера с ИК подсветкой и фиксированным объективом</t>
    </r>
    <r>
      <rPr>
        <sz val="7"/>
        <color indexed="8"/>
        <rFont val="Arial"/>
        <family val="2"/>
        <charset val="204"/>
      </rPr>
      <t xml:space="preserve">
IP видеокамера уличная антивандальная с ИК подсветкой, мегапиксельная,</t>
    </r>
    <r>
      <rPr>
        <b/>
        <sz val="7"/>
        <color indexed="8"/>
        <rFont val="Arial"/>
        <family val="2"/>
        <charset val="204"/>
      </rPr>
      <t xml:space="preserve"> 1280х960, 25 к/с</t>
    </r>
    <r>
      <rPr>
        <sz val="7"/>
        <color indexed="8"/>
        <rFont val="Arial"/>
        <family val="2"/>
        <charset val="204"/>
      </rPr>
      <t xml:space="preserve">, </t>
    </r>
    <r>
      <rPr>
        <b/>
        <sz val="7"/>
        <color indexed="8"/>
        <rFont val="Arial"/>
        <family val="2"/>
        <charset val="204"/>
      </rPr>
      <t>1/3” CMOS</t>
    </r>
    <r>
      <rPr>
        <sz val="7"/>
        <color indexed="8"/>
        <rFont val="Arial"/>
        <family val="2"/>
        <charset val="204"/>
      </rPr>
      <t xml:space="preserve"> сенсор c прогрессивным сканированием 0.01 Люкс (день) / 0.001 Люкс (ночь) / 0 Люкс (с ИК подсветкой), детектор движения, BLC, WDR, DNR, накопление заряда, Н.264/H.264 (двойное кодирование), ROI, антитуман, e-mail, объектив 3.6 мм, механический ИК фильтр, </t>
    </r>
    <r>
      <rPr>
        <b/>
        <sz val="7"/>
        <color indexed="8"/>
        <rFont val="Arial"/>
        <family val="2"/>
        <charset val="204"/>
      </rPr>
      <t>DC 12V</t>
    </r>
    <r>
      <rPr>
        <sz val="7"/>
        <color indexed="8"/>
        <rFont val="Arial"/>
        <family val="2"/>
        <charset val="204"/>
      </rPr>
      <t>, ИК подсветка 20м, -40+50˚C.</t>
    </r>
  </si>
  <si>
    <t>TSi-Vecof (2.8)</t>
  </si>
  <si>
    <r>
      <rPr>
        <b/>
        <sz val="12"/>
        <color indexed="8"/>
        <rFont val="Arial"/>
        <family val="2"/>
        <charset val="204"/>
      </rPr>
      <t>Мегапиксельная уличная антивандальная камера с ИК подсветкой и фиксированным объективом</t>
    </r>
    <r>
      <rPr>
        <sz val="7"/>
        <color indexed="8"/>
        <rFont val="Arial"/>
        <family val="2"/>
        <charset val="204"/>
      </rPr>
      <t xml:space="preserve">
IP видеокамера уличная антивандальная с ИК подсветкой, мегапиксельная,</t>
    </r>
    <r>
      <rPr>
        <b/>
        <sz val="7"/>
        <color indexed="8"/>
        <rFont val="Arial"/>
        <family val="2"/>
        <charset val="204"/>
      </rPr>
      <t xml:space="preserve"> 1280х720, 25 к/с</t>
    </r>
    <r>
      <rPr>
        <sz val="7"/>
        <color indexed="8"/>
        <rFont val="Arial"/>
        <family val="2"/>
        <charset val="204"/>
      </rPr>
      <t xml:space="preserve">, </t>
    </r>
    <r>
      <rPr>
        <b/>
        <sz val="7"/>
        <color indexed="8"/>
        <rFont val="Arial"/>
        <family val="2"/>
        <charset val="204"/>
      </rPr>
      <t>1/4” CMOS</t>
    </r>
    <r>
      <rPr>
        <sz val="7"/>
        <color indexed="8"/>
        <rFont val="Arial"/>
        <family val="2"/>
        <charset val="204"/>
      </rPr>
      <t xml:space="preserve"> сенсор c прогрессивным сканированием 0.1Люкс (день) / 0.01Люкс (ночь) / 0 Люкс (с ИК подсветкой), детектор движения, BLC, WDR, DNR, накопление заряда, Н.264/H.264 (двойное кодирование), ROI, антитуман, e-mail, объектив 2.8 мм, механический ИК фильтр, </t>
    </r>
    <r>
      <rPr>
        <b/>
        <sz val="7"/>
        <color indexed="8"/>
        <rFont val="Arial"/>
        <family val="2"/>
        <charset val="204"/>
      </rPr>
      <t>DC 12V</t>
    </r>
    <r>
      <rPr>
        <sz val="7"/>
        <color indexed="8"/>
        <rFont val="Arial"/>
        <family val="2"/>
        <charset val="204"/>
      </rPr>
      <t>, ИК подсветка 20м, -40+50˚C.</t>
    </r>
  </si>
  <si>
    <t>TSi-DV451V (3-12)</t>
  </si>
  <si>
    <r>
      <rPr>
        <sz val="12"/>
        <rFont val="Arial"/>
        <family val="2"/>
        <charset val="204"/>
      </rPr>
      <t>4 м</t>
    </r>
    <r>
      <rPr>
        <b/>
        <sz val="12"/>
        <rFont val="Arial"/>
        <family val="2"/>
        <charset val="204"/>
      </rPr>
      <t xml:space="preserve">егапиксельная купольная уличная антивандальная камера с ИК подсветкой </t>
    </r>
    <r>
      <rPr>
        <sz val="7"/>
        <rFont val="Arial"/>
        <family val="2"/>
        <charset val="204"/>
      </rPr>
      <t xml:space="preserve">
Видеокамера купольная уличная антивандальная с ИК подсветкой </t>
    </r>
    <r>
      <rPr>
        <b/>
        <sz val="7"/>
        <rFont val="Arial"/>
        <family val="2"/>
        <charset val="204"/>
      </rPr>
      <t>четырехмегапиксельная</t>
    </r>
    <r>
      <rPr>
        <sz val="7"/>
        <rFont val="Arial"/>
        <family val="2"/>
        <charset val="204"/>
      </rPr>
      <t xml:space="preserve">, 2688х1520х15к/с, 2560х1440х15к/с, 2304х1296х20к/с, 1920х1080х 30 к/с, 1/3 CMOS сенсор 0.1 Люкс (день) / 0.01 Люкс (ночь) / 0 Люкс (с ИК подсветкой), Н.264/H.264 двойное кодирование, вариофокальный объектив 3-12 мм, автодиафрагма, microSD до 64 Гб, двухсторонний звук, вход/выход тревоги, RS-485, день/ночь, механический ИК фильтр, выход BNC, детектор движения, </t>
    </r>
    <r>
      <rPr>
        <b/>
        <sz val="7"/>
        <rFont val="Arial"/>
        <family val="2"/>
        <charset val="204"/>
      </rPr>
      <t>WDR до 100дБ, HLC, BLC</t>
    </r>
    <r>
      <rPr>
        <sz val="7"/>
        <rFont val="Arial"/>
        <family val="2"/>
        <charset val="204"/>
      </rPr>
      <t xml:space="preserve">, режим «коридор», 2D и 3D шумопонижение, PoE, DC 12V, </t>
    </r>
    <r>
      <rPr>
        <b/>
        <sz val="7"/>
        <rFont val="Arial"/>
        <family val="2"/>
        <charset val="204"/>
      </rPr>
      <t xml:space="preserve">ИК подсветка до 20 м с управляемой яркостью </t>
    </r>
    <r>
      <rPr>
        <sz val="7"/>
        <rFont val="Arial"/>
        <family val="2"/>
        <charset val="204"/>
      </rPr>
      <t xml:space="preserve">(светодиоды нового поколения), -40+50˚C.
</t>
    </r>
    <r>
      <rPr>
        <b/>
        <sz val="7"/>
        <rFont val="Arial"/>
        <family val="2"/>
        <charset val="204"/>
      </rPr>
      <t>В комплекте с ПО Tantos InView 2.5X</t>
    </r>
    <r>
      <rPr>
        <sz val="7"/>
        <rFont val="Arial"/>
        <family val="2"/>
        <charset val="204"/>
      </rPr>
      <t xml:space="preserve">
</t>
    </r>
    <r>
      <rPr>
        <sz val="9"/>
        <rFont val="Arial"/>
        <family val="2"/>
        <charset val="204"/>
      </rPr>
      <t xml:space="preserve">
</t>
    </r>
  </si>
  <si>
    <t>TSi-Dn225FP (3.6)</t>
  </si>
  <si>
    <r>
      <rPr>
        <b/>
        <sz val="12"/>
        <rFont val="Arial"/>
        <family val="2"/>
        <charset val="204"/>
      </rPr>
      <t>2 мегапиксельная миниатюрная купольная уличная антивандальная камера с аналитикой и ИК подсветкой</t>
    </r>
    <r>
      <rPr>
        <sz val="7"/>
        <rFont val="Arial"/>
        <family val="2"/>
        <charset val="204"/>
      </rPr>
      <t xml:space="preserve">
IP видеокамера уличная купольная антивандальная с ИК подсветкой, двухмегапиксельная, 1920х1080, 30к/с,</t>
    </r>
    <r>
      <rPr>
        <b/>
        <sz val="7"/>
        <rFont val="Arial"/>
        <family val="2"/>
        <charset val="204"/>
      </rPr>
      <t xml:space="preserve"> 1/2.9” SONY EXMOR</t>
    </r>
    <r>
      <rPr>
        <sz val="7"/>
        <rFont val="Arial"/>
        <family val="2"/>
        <charset val="204"/>
      </rPr>
      <t xml:space="preserve"> сенсор c прогрессивным сканированием 0.01 Люкс (день) / 0.001 Люкс (ночь) / 0 Люкс (с ИК подсветкой),</t>
    </r>
    <r>
      <rPr>
        <b/>
        <sz val="7"/>
        <rFont val="Arial"/>
        <family val="2"/>
        <charset val="204"/>
      </rPr>
      <t xml:space="preserve"> детектор движения, вторжения, пересечения линии</t>
    </r>
    <r>
      <rPr>
        <sz val="7"/>
        <rFont val="Arial"/>
        <family val="2"/>
        <charset val="204"/>
      </rPr>
      <t xml:space="preserve">, BLC, WDR, 3DNR, накопление заряда, Н.264 тройное кодирование, ROI, антитуман, NAS, e-mail, объектив 3.6мм,механический ИК фильтр, вход/выход звука(питание от камеры), вход/выход тревоги, microSD до 128Гб, DC 12V, PoE, ИК подсветка 20м, -40+50˚C.
</t>
    </r>
    <r>
      <rPr>
        <sz val="9"/>
        <rFont val="Arial"/>
        <family val="2"/>
        <charset val="204"/>
      </rPr>
      <t xml:space="preserve">
</t>
    </r>
  </si>
  <si>
    <t>TSi-Vn225VP (2.8-12)</t>
  </si>
  <si>
    <r>
      <rPr>
        <b/>
        <sz val="12"/>
        <rFont val="Arial"/>
        <family val="2"/>
        <charset val="204"/>
      </rPr>
      <t>2 мегапиксельная миниатюрная купольная уличная антивандальная камера с аналитикой и ИК подсветкой</t>
    </r>
    <r>
      <rPr>
        <sz val="7"/>
        <rFont val="Arial"/>
        <family val="2"/>
        <charset val="204"/>
      </rPr>
      <t xml:space="preserve">
IP видеокамера уличная купольная антивандальная с ИК подсветкой, двухмегапиксельная, 1920х1080, 30к/с, </t>
    </r>
    <r>
      <rPr>
        <b/>
        <sz val="7"/>
        <rFont val="Arial"/>
        <family val="2"/>
        <charset val="204"/>
      </rPr>
      <t>1/2.9” SONY EXMOR</t>
    </r>
    <r>
      <rPr>
        <sz val="7"/>
        <rFont val="Arial"/>
        <family val="2"/>
        <charset val="204"/>
      </rPr>
      <t xml:space="preserve"> сенсор c прогрессивным сканированием 0.01 Люкс (день) / 0.001 Люкс (ночь) / 0 Люкс (с ИК подсветкой)</t>
    </r>
    <r>
      <rPr>
        <b/>
        <sz val="7"/>
        <rFont val="Arial"/>
        <family val="2"/>
        <charset val="204"/>
      </rPr>
      <t>, детектор движения, вторжения, пересечения линии</t>
    </r>
    <r>
      <rPr>
        <sz val="7"/>
        <rFont val="Arial"/>
        <family val="2"/>
        <charset val="204"/>
      </rPr>
      <t xml:space="preserve">, BLC, WDR, 3DNR, накопление заряда, Н.264 тройное кодирование, ROI, антитуман, NAS, e-mail, объектив 2.8-12мм, механический ИК фильтр, вход/выход звука(питание от камеры), вход/выход тревоги, microSD до 128Гб, DC 12V, PoE, ИК подсветка 30м, -40+50˚C.
</t>
    </r>
    <r>
      <rPr>
        <sz val="9"/>
        <rFont val="Arial"/>
        <family val="2"/>
        <charset val="204"/>
      </rPr>
      <t xml:space="preserve">
</t>
    </r>
  </si>
  <si>
    <t>Купольные камеры с функцией день/ночь и ИК подсветкой для помещений</t>
  </si>
  <si>
    <t>TSi-Ebecof (2.8)</t>
  </si>
  <si>
    <r>
      <rPr>
        <b/>
        <sz val="12"/>
        <rFont val="Arial"/>
        <family val="2"/>
        <charset val="204"/>
      </rPr>
      <t xml:space="preserve">Мегапиксельная купольная камера для помещений с ИК подсветкой </t>
    </r>
    <r>
      <rPr>
        <sz val="7"/>
        <rFont val="Arial"/>
        <family val="2"/>
        <charset val="204"/>
      </rPr>
      <t xml:space="preserve">
IP видеокамера купольная с ИК подсветкой, мегапиксельная, 1280х720, 25к/с, </t>
    </r>
    <r>
      <rPr>
        <b/>
        <sz val="7"/>
        <rFont val="Arial"/>
        <family val="2"/>
        <charset val="204"/>
      </rPr>
      <t>1/4” CMOS</t>
    </r>
    <r>
      <rPr>
        <sz val="7"/>
        <rFont val="Arial"/>
        <family val="2"/>
        <charset val="204"/>
      </rPr>
      <t xml:space="preserve"> сенсор c прогрессивным сканированием 0.1Люкс (день) / 0.01Люкс (ночь) / 0 Люкс (с ИК подсветкой), детектор движения, BLC, WDR, DNR, накопление заряда, Н.264/H.264 (двойное кодирование), ROI, антитуман, e-mail ,</t>
    </r>
    <r>
      <rPr>
        <b/>
        <sz val="7"/>
        <rFont val="Arial"/>
        <family val="2"/>
        <charset val="204"/>
      </rPr>
      <t>объектив 2.8мм</t>
    </r>
    <r>
      <rPr>
        <sz val="7"/>
        <rFont val="Arial"/>
        <family val="2"/>
        <charset val="204"/>
      </rPr>
      <t>,  механический ИК фильтр, DC 12V, ИК подсветка 20м, -10+50˚C</t>
    </r>
    <r>
      <rPr>
        <sz val="9"/>
        <rFont val="Arial"/>
        <family val="2"/>
        <charset val="204"/>
      </rPr>
      <t xml:space="preserve">
</t>
    </r>
  </si>
  <si>
    <t>TSi-Dle11F (3.6)</t>
  </si>
  <si>
    <r>
      <rPr>
        <b/>
        <sz val="12"/>
        <rFont val="Arial"/>
        <family val="2"/>
        <charset val="204"/>
      </rPr>
      <t xml:space="preserve">Мегапиксельная купольная камера для помещений с ИК подсветкой </t>
    </r>
    <r>
      <rPr>
        <sz val="7"/>
        <rFont val="Arial"/>
        <family val="2"/>
        <charset val="204"/>
      </rPr>
      <t xml:space="preserve">
Видеокамера уличная купольная антивандальная с ИК подсветкой, </t>
    </r>
    <r>
      <rPr>
        <b/>
        <sz val="7"/>
        <rFont val="Arial"/>
        <family val="2"/>
        <charset val="204"/>
      </rPr>
      <t>мегапиксельная</t>
    </r>
    <r>
      <rPr>
        <sz val="7"/>
        <rFont val="Arial"/>
        <family val="2"/>
        <charset val="204"/>
      </rPr>
      <t xml:space="preserve">, 1280х960, 25 к/с, 1/3” Aptina CMOS сенсор c прогрессивным сканированием 0.1 Люкс (день) / 0.01 Люкс (ночь) / 0 Люкс (с ИК подсветкой), Н.264/H.264 (двойное кодирование), </t>
    </r>
    <r>
      <rPr>
        <b/>
        <sz val="7"/>
        <rFont val="Arial"/>
        <family val="2"/>
        <charset val="204"/>
      </rPr>
      <t>объектив 3.6 мм</t>
    </r>
    <r>
      <rPr>
        <sz val="7"/>
        <rFont val="Arial"/>
        <family val="2"/>
        <charset val="204"/>
      </rPr>
      <t xml:space="preserve">,  механический ИК фильтр, DC 12V, ИК подсветка 15 м, </t>
    </r>
    <r>
      <rPr>
        <b/>
        <sz val="7"/>
        <rFont val="Arial"/>
        <family val="2"/>
        <charset val="204"/>
      </rPr>
      <t>-0+50˚C</t>
    </r>
    <r>
      <rPr>
        <sz val="9"/>
        <rFont val="Arial"/>
        <family val="2"/>
        <charset val="204"/>
      </rPr>
      <t xml:space="preserve">
</t>
    </r>
  </si>
  <si>
    <t>TSi-De4VP (2.8-12)</t>
  </si>
  <si>
    <r>
      <rPr>
        <b/>
        <sz val="12"/>
        <rFont val="Arial"/>
        <family val="2"/>
        <charset val="204"/>
      </rPr>
      <t xml:space="preserve">4 мегапиксельная купольная камера с ИК подсветкой </t>
    </r>
    <r>
      <rPr>
        <sz val="7"/>
        <rFont val="Arial"/>
        <family val="2"/>
        <charset val="204"/>
      </rPr>
      <t xml:space="preserve">
Видеокамера купольная с ИК подсветкой четырехмегапиксельная, 2560х1440х2к/с, </t>
    </r>
    <r>
      <rPr>
        <b/>
        <sz val="7"/>
        <rFont val="Arial"/>
        <family val="2"/>
        <charset val="204"/>
      </rPr>
      <t>1/3” CMOS</t>
    </r>
    <r>
      <rPr>
        <sz val="7"/>
        <rFont val="Arial"/>
        <family val="2"/>
        <charset val="204"/>
      </rPr>
      <t xml:space="preserve"> сенсор c прогрессивным сканированием 0.1 Люкс (день) / 0.01 Люкс (ночь) / 0 Люкс (с ИК подсветкой), детектор движения, саботажа, BLC, WDR, DNR, накопление заряда, ROI, антитуман, Н.265/H.264 (двойное кодирование), объектив 2.8-12 мм,  механический ИК фильтр, ИК подсветка 20 м, DC12V, PoE, 0+50°С.</t>
    </r>
  </si>
  <si>
    <t>TSi-De2VPA (2.8-12)</t>
  </si>
  <si>
    <t>АУДИО
Серия Eco</t>
  </si>
  <si>
    <r>
      <rPr>
        <b/>
        <sz val="12"/>
        <rFont val="Arial"/>
        <family val="2"/>
        <charset val="204"/>
      </rPr>
      <t>2 мегапиксельная купольная камера с ИК подсветкой и поддержкой звука</t>
    </r>
    <r>
      <rPr>
        <sz val="7"/>
        <rFont val="Arial"/>
        <family val="2"/>
        <charset val="204"/>
      </rPr>
      <t xml:space="preserve">
Видеокамера купольная с ИК подсветкой двухмегапиксельная, 1920х1080, 25 к/с, 1/2.8” SONY EXMOR сенсор c прогрессивным сканированием 0.05 Люкс (день) / 0.005 Люкс (ночь) / 0 Люкс (с ИК подсветкой), BLC, DWDR, Slow Shatter, Н.264/H.264 (двойное кодирование), объектив 2.8-12 мм,вход/выход звука (</t>
    </r>
    <r>
      <rPr>
        <b/>
        <sz val="7"/>
        <rFont val="Arial"/>
        <family val="2"/>
        <charset val="204"/>
      </rPr>
      <t>поддержка фантомного питания 12В для микрофона при питании по PoE</t>
    </r>
    <r>
      <rPr>
        <sz val="7"/>
        <rFont val="Arial"/>
        <family val="2"/>
        <charset val="204"/>
      </rPr>
      <t>) механический ИК фильтр,DC12V, PoE, ИК подсветка 20 м.</t>
    </r>
  </si>
  <si>
    <t>TSi-De24VP (2.8-12)</t>
  </si>
  <si>
    <r>
      <rPr>
        <b/>
        <sz val="12"/>
        <rFont val="Arial"/>
        <family val="2"/>
        <charset val="204"/>
      </rPr>
      <t>2 мегапиксельная купольная камера с ИК подсветкой</t>
    </r>
    <r>
      <rPr>
        <sz val="7"/>
        <rFont val="Arial"/>
        <family val="2"/>
        <charset val="204"/>
      </rPr>
      <t xml:space="preserve">
Видеокамера купольная с ИК подсветкой двухмегапиксельная, 1920х1080, 25 к/с, </t>
    </r>
    <r>
      <rPr>
        <b/>
        <sz val="7"/>
        <rFont val="Arial"/>
        <family val="2"/>
        <charset val="204"/>
      </rPr>
      <t xml:space="preserve">1/2.7” CMOS </t>
    </r>
    <r>
      <rPr>
        <sz val="7"/>
        <rFont val="Arial"/>
        <family val="2"/>
        <charset val="204"/>
      </rPr>
      <t>сенсор c прогрессивным сканированием 0.05 Люкс (день) / 0.005 Люкс (ночь) / 0 Люкс (с ИК подсветкой), детектор движения, саботажа, BLC, WDR, DNR, накопление заряда, ROI, антитуман, Н.264/H.264 (двойное кодирование), объектив 2.8-12 мм,  механический ИК фильтр, ИК подсветка 20 м, DC12V, PoE, 0+50°С.</t>
    </r>
  </si>
  <si>
    <t>TSi-Dle2FP (4)</t>
  </si>
  <si>
    <r>
      <rPr>
        <b/>
        <sz val="12"/>
        <rFont val="Arial"/>
        <family val="2"/>
        <charset val="204"/>
      </rPr>
      <t xml:space="preserve">2 мегапиксельная купольная камера с ИК подсветкой </t>
    </r>
    <r>
      <rPr>
        <sz val="7"/>
        <rFont val="Arial"/>
        <family val="2"/>
        <charset val="204"/>
      </rPr>
      <t xml:space="preserve">
Видеокамера купольная с ИК подсветкой, </t>
    </r>
    <r>
      <rPr>
        <b/>
        <sz val="7"/>
        <rFont val="Arial"/>
        <family val="2"/>
        <charset val="204"/>
      </rPr>
      <t>двухмегапиксельная</t>
    </r>
    <r>
      <rPr>
        <sz val="7"/>
        <rFont val="Arial"/>
        <family val="2"/>
        <charset val="204"/>
      </rPr>
      <t>, 1920х1080, 25 к/с, 1/2.8” SONY</t>
    </r>
    <r>
      <rPr>
        <b/>
        <sz val="7"/>
        <rFont val="Arial"/>
        <family val="2"/>
        <charset val="204"/>
      </rPr>
      <t xml:space="preserve"> EXMOR </t>
    </r>
    <r>
      <rPr>
        <sz val="7"/>
        <rFont val="Arial"/>
        <family val="2"/>
        <charset val="204"/>
      </rPr>
      <t xml:space="preserve">сенсор c прогрессивным сканированием 0.05 Люкс (день) / 0.005 Люкс (ночь) / 0 Люкс (с ИК подсветкой), BLC, DWDR, Slow Shatter, Н.264/H.264 (двойное кодирование), </t>
    </r>
    <r>
      <rPr>
        <b/>
        <sz val="7"/>
        <rFont val="Arial"/>
        <family val="2"/>
        <charset val="204"/>
      </rPr>
      <t>объектив CS 4 мм</t>
    </r>
    <r>
      <rPr>
        <sz val="7"/>
        <rFont val="Arial"/>
        <family val="2"/>
        <charset val="204"/>
      </rPr>
      <t>, механический ИК фильтр, DC12V,</t>
    </r>
    <r>
      <rPr>
        <b/>
        <sz val="7"/>
        <rFont val="Arial"/>
        <family val="2"/>
        <charset val="204"/>
      </rPr>
      <t xml:space="preserve"> PoE</t>
    </r>
    <r>
      <rPr>
        <sz val="7"/>
        <rFont val="Arial"/>
        <family val="2"/>
        <charset val="204"/>
      </rPr>
      <t>, ИК подсветка 20 м, 0+50˚C</t>
    </r>
  </si>
  <si>
    <t>корпусные  (уточняйте наличие у менеджеров)</t>
  </si>
  <si>
    <t>TSi-B831</t>
  </si>
  <si>
    <r>
      <rPr>
        <b/>
        <sz val="12"/>
        <rFont val="Arial"/>
        <family val="2"/>
        <charset val="204"/>
      </rPr>
      <t>8 мегапиксельная  корпусная камера</t>
    </r>
    <r>
      <rPr>
        <sz val="7"/>
        <rFont val="Arial"/>
        <family val="2"/>
        <charset val="204"/>
      </rPr>
      <t xml:space="preserve">
Видеокамера корпусная </t>
    </r>
    <r>
      <rPr>
        <b/>
        <sz val="7"/>
        <rFont val="Arial"/>
        <family val="2"/>
        <charset val="204"/>
      </rPr>
      <t>8 мегапиксельная 4K2K</t>
    </r>
    <r>
      <rPr>
        <sz val="7"/>
        <rFont val="Arial"/>
        <family val="2"/>
        <charset val="204"/>
      </rPr>
      <t xml:space="preserve">, 4096х2160, 25 к/с, 1/1.9” SONY </t>
    </r>
    <r>
      <rPr>
        <b/>
        <sz val="7"/>
        <rFont val="Arial"/>
        <family val="2"/>
        <charset val="204"/>
      </rPr>
      <t>Exmor R Starvis</t>
    </r>
    <r>
      <rPr>
        <sz val="7"/>
        <rFont val="Arial"/>
        <family val="2"/>
        <charset val="204"/>
      </rPr>
      <t xml:space="preserve"> сенсор c прогрессивным сканированием, 0.1 Люкс (день) / 0.01 Люкс (ночь) (в режиме накопления заряда чувствительность 0.05 Люкс (день) / 0.005 Люкс (ночь)), Н.264/H.264 двойное кодирование, под объектив CS, автодиафрагма, microSD, двухсторонний звук, день/ночь, механический ИК фильтр, выход BNC, WDR, HLC, BLC, режим «коридор», «антитуман», 2D и 3D шумопонижение, вход-выход тревоги, RS-485, PoE, 0+50˚C. Встроенный детектор движения.
</t>
    </r>
    <r>
      <rPr>
        <b/>
        <sz val="7"/>
        <rFont val="Arial"/>
        <family val="2"/>
        <charset val="204"/>
      </rPr>
      <t>Опционально (требуется приобретение лицензии)</t>
    </r>
    <r>
      <rPr>
        <sz val="7"/>
        <rFont val="Arial"/>
        <family val="2"/>
        <charset val="204"/>
      </rPr>
      <t xml:space="preserve">: детекторы пересечения периметра, пересечения виртуальной линии, двух виртуальных линий последовательно, нахождения объекта в зоне, нахождения и выхода объекта из зоны (праздношатания), детектор забытых предметов, детектор исчезнувших предметов, детектор отклонения скорости движения, детектор движения в противоположном направлении, детектор нелегальной парковки.
</t>
    </r>
    <r>
      <rPr>
        <b/>
        <sz val="7"/>
        <rFont val="Arial"/>
        <family val="2"/>
        <charset val="204"/>
      </rPr>
      <t>В комплекте с ПО Tantos InView 2.5X</t>
    </r>
  </si>
  <si>
    <t>TSi-B221</t>
  </si>
  <si>
    <r>
      <rPr>
        <b/>
        <sz val="12"/>
        <rFont val="Arial"/>
        <family val="2"/>
        <charset val="204"/>
      </rPr>
      <t>2 мегапиксельная  корпусная камера</t>
    </r>
    <r>
      <rPr>
        <sz val="7"/>
        <rFont val="Arial"/>
        <family val="2"/>
        <charset val="204"/>
      </rPr>
      <t xml:space="preserve">
IP видеокамера корпусная двухмегапиксельная, 1920х1080, 30 к/с, </t>
    </r>
    <r>
      <rPr>
        <b/>
        <sz val="7"/>
        <rFont val="Arial"/>
        <family val="2"/>
        <charset val="204"/>
      </rPr>
      <t xml:space="preserve">1/2.9 SONY EXMOR </t>
    </r>
    <r>
      <rPr>
        <sz val="7"/>
        <rFont val="Arial"/>
        <family val="2"/>
        <charset val="204"/>
      </rPr>
      <t>сенсор, 0.05 Люкс (день) / 0.01 Люкс (ночь) / 0 Люкс (с ИК подсветкой), Н.264/H.264 (Двойное кодирование), WDR, HLC, режим «коридор», 2DNR, 3DNR, ROI (регионы интереса), под объектив CS, автодиафрагма, microSD до 64Гб, двухсторонний звук, день/ночь, механический ИК фильтр, выход BNC, вход-выход тревоги, RS-485, PoE, 0+50˚C</t>
    </r>
    <r>
      <rPr>
        <b/>
        <sz val="7"/>
        <rFont val="Arial"/>
        <family val="2"/>
        <charset val="204"/>
      </rPr>
      <t xml:space="preserve">
В комплекте с ПО Tantos InView 2.5X</t>
    </r>
  </si>
  <si>
    <t>TSi-L3610D (8mp)</t>
  </si>
  <si>
    <r>
      <rPr>
        <b/>
        <sz val="12"/>
        <rFont val="Arial"/>
        <family val="2"/>
        <charset val="204"/>
      </rPr>
      <t>8 мегапиксельный  объектив</t>
    </r>
    <r>
      <rPr>
        <sz val="7"/>
        <rFont val="Arial"/>
        <family val="2"/>
        <charset val="204"/>
      </rPr>
      <t xml:space="preserve">
Варифокальный восьмимегапиксельный объектив с ИК коррекцией, фокусное расстояние 3.6-10 мм, F/1.5, 1/1.8", автодиафрагма, Direct Drive, C-крепление, CS переходник в комплекте.
</t>
    </r>
  </si>
  <si>
    <t>TSi-L1250D (8mp)</t>
  </si>
  <si>
    <r>
      <rPr>
        <b/>
        <sz val="12"/>
        <rFont val="Arial"/>
        <family val="2"/>
        <charset val="204"/>
      </rPr>
      <t>8 мегапиксельный  объектив</t>
    </r>
    <r>
      <rPr>
        <sz val="7"/>
        <rFont val="Arial"/>
        <family val="2"/>
        <charset val="204"/>
      </rPr>
      <t xml:space="preserve">
Варифокальный восьмимегапиксельный объектив с ИК коррекцией, фокусное расстояние 12-50 мм, F/1.5, 1/1.8", автодиафрагма, Direct Drive, C-крепление, CS переходник в комплекте.
</t>
    </r>
  </si>
  <si>
    <t>TSi-L33105D (5mp)</t>
  </si>
  <si>
    <r>
      <rPr>
        <b/>
        <sz val="12"/>
        <rFont val="Arial"/>
        <family val="2"/>
        <charset val="204"/>
      </rPr>
      <t>5 мегапиксельный  объектив</t>
    </r>
    <r>
      <rPr>
        <sz val="7"/>
        <rFont val="Arial"/>
        <family val="2"/>
        <charset val="204"/>
      </rPr>
      <t xml:space="preserve">
Варифокальный 5 мегапиксельный объектив с ИК коррекцией, f=3.3-10.5 мм, F/1.4, 1/2.5", автодиафрагма, Direct Drive, CS-крепление</t>
    </r>
  </si>
  <si>
    <t>TSi-L2812D</t>
  </si>
  <si>
    <r>
      <rPr>
        <b/>
        <sz val="12"/>
        <rFont val="Arial"/>
        <family val="2"/>
        <charset val="204"/>
      </rPr>
      <t>2 мегапиксельный  объектив</t>
    </r>
    <r>
      <rPr>
        <sz val="7"/>
        <rFont val="Arial"/>
        <family val="2"/>
        <charset val="204"/>
      </rPr>
      <t xml:space="preserve">
Варифокальный 2 мегапиксельный объектив с ИК коррекцией, f=2.8-12 мм, F/1.4, 1/3", автодиафрагма, Direct Drive, CS-крепление</t>
    </r>
  </si>
  <si>
    <t>TSi-L0560D</t>
  </si>
  <si>
    <r>
      <rPr>
        <b/>
        <sz val="12"/>
        <rFont val="Arial"/>
        <family val="2"/>
        <charset val="204"/>
      </rPr>
      <t>Мегапиксельный  объектив</t>
    </r>
    <r>
      <rPr>
        <sz val="7"/>
        <rFont val="Arial"/>
        <family val="2"/>
        <charset val="204"/>
      </rPr>
      <t xml:space="preserve">
Варифокальный мегапиксельный объектив с ИК коррекцией, f=5-60 мм, F/1.6, 1/3", автодиафрагма, Direct Drive, CS-крепление</t>
    </r>
  </si>
  <si>
    <t>IP-камеры скоростные поворотные</t>
  </si>
  <si>
    <t>TSi-SDL2Z18IR</t>
  </si>
  <si>
    <r>
      <t>2 мегапиксельная купольная поворотная камера 18x оптический зум с ИК подсветкой до 120 метров</t>
    </r>
    <r>
      <rPr>
        <sz val="7"/>
        <rFont val="Arial"/>
        <family val="2"/>
        <charset val="204"/>
      </rPr>
      <t xml:space="preserve">
Видеокамера скоростная купольная поворотная уличная с интеллектуальной ИК подсветкой до 120 метров,</t>
    </r>
    <r>
      <rPr>
        <b/>
        <sz val="7"/>
        <rFont val="Arial"/>
        <family val="2"/>
        <charset val="204"/>
      </rPr>
      <t xml:space="preserve"> двухмегапиксельная, 1920x1080, 25 к/с</t>
    </r>
    <r>
      <rPr>
        <sz val="7"/>
        <rFont val="Arial"/>
        <family val="2"/>
        <charset val="204"/>
      </rPr>
      <t xml:space="preserve">, 0.2 Люкс (день) / 0.1 Люкс (ночь), Н.264/H.264 двойное кодирование, </t>
    </r>
    <r>
      <rPr>
        <b/>
        <sz val="7"/>
        <rFont val="Arial"/>
        <family val="2"/>
        <charset val="204"/>
      </rPr>
      <t>WDR</t>
    </r>
    <r>
      <rPr>
        <sz val="7"/>
        <rFont val="Arial"/>
        <family val="2"/>
        <charset val="204"/>
      </rPr>
      <t xml:space="preserve">, 2D/3D DNR, день/ночь, механический ИК-фильтр, </t>
    </r>
    <r>
      <rPr>
        <b/>
        <sz val="7"/>
        <rFont val="Arial"/>
        <family val="2"/>
        <charset val="204"/>
      </rPr>
      <t>18х оптическое увеличение</t>
    </r>
    <r>
      <rPr>
        <sz val="7"/>
        <rFont val="Arial"/>
        <family val="2"/>
        <charset val="204"/>
      </rPr>
      <t xml:space="preserve">, питание 12VDC/4A. БП в комплекте, встроенная грозозащита, кронштейн в комплекте, </t>
    </r>
    <r>
      <rPr>
        <b/>
        <sz val="7"/>
        <rFont val="Arial"/>
        <family val="2"/>
        <charset val="204"/>
      </rPr>
      <t>-40+65˚C.</t>
    </r>
  </si>
  <si>
    <t>TSi-SDW231Z22IR</t>
  </si>
  <si>
    <t>НИЗКИЙ БИТРЕЙТ</t>
  </si>
  <si>
    <r>
      <t>2 мегапиксельная купольная поворотная камера 22x оптический зум с ИК подсветкой до 100 метров</t>
    </r>
    <r>
      <rPr>
        <sz val="7"/>
        <rFont val="Arial"/>
        <family val="2"/>
        <charset val="204"/>
      </rPr>
      <t xml:space="preserve">
 IP видеокамера скоростная купольная поворотная уличная с ИК подсветкой до 100 метров, </t>
    </r>
    <r>
      <rPr>
        <b/>
        <sz val="7"/>
        <rFont val="Arial"/>
        <family val="2"/>
        <charset val="204"/>
      </rPr>
      <t>2 мегапиксельная, 1920x1080, 25 к/с</t>
    </r>
    <r>
      <rPr>
        <sz val="7"/>
        <rFont val="Arial"/>
        <family val="2"/>
        <charset val="204"/>
      </rPr>
      <t xml:space="preserve">, 0.8 Люкс (день) / 0.04 Люкс (ночь)/ 0 Люкс (с ИК подсветкой), Н.264/Н.264, microSD до 64 Гб, двухсторонний звук, день/ночь, механический ИК-фильтр, выход BNC, вход-выход тревоги, </t>
    </r>
    <r>
      <rPr>
        <b/>
        <sz val="7"/>
        <rFont val="Arial"/>
        <family val="2"/>
        <charset val="204"/>
      </rPr>
      <t>холодный старт, -40+60˚C</t>
    </r>
    <r>
      <rPr>
        <sz val="7"/>
        <rFont val="Arial"/>
        <family val="2"/>
        <charset val="204"/>
      </rPr>
      <t xml:space="preserve">, 22х оптическое увеличение, 24VAC / 3A. </t>
    </r>
    <r>
      <rPr>
        <b/>
        <sz val="7"/>
        <rFont val="Arial"/>
        <family val="2"/>
        <charset val="204"/>
      </rPr>
      <t>БП в комплекте, встроенная грозозащита, кронштейн в комплекте.
В комплекте с ПО Tantos InView 2.5X</t>
    </r>
    <r>
      <rPr>
        <sz val="7"/>
        <rFont val="Arial"/>
        <family val="2"/>
        <charset val="204"/>
      </rPr>
      <t xml:space="preserve">
</t>
    </r>
  </si>
  <si>
    <t>NVR (Network Video Recorder)</t>
  </si>
  <si>
    <t>IP видеорегистраторы</t>
  </si>
  <si>
    <t>TSr-NV32251</t>
  </si>
  <si>
    <r>
      <rPr>
        <b/>
        <sz val="12"/>
        <rFont val="Arial"/>
        <family val="2"/>
        <charset val="204"/>
      </rPr>
      <t>Сетевой 32 канальный  H.265/H.264  регистратор, поддержка аналитики, разрешение камер до 5 мегапикселей (2 HDD)</t>
    </r>
    <r>
      <rPr>
        <sz val="7"/>
        <rFont val="Arial"/>
        <family val="2"/>
        <charset val="204"/>
      </rPr>
      <t xml:space="preserve">
Сетевой 32 канальный H.265/H.264 регистратор для IP камер, общий битрейт до 320 Мбит/с. Подключение и отображение </t>
    </r>
    <r>
      <rPr>
        <b/>
        <sz val="7"/>
        <rFont val="Arial"/>
        <family val="2"/>
        <charset val="204"/>
      </rPr>
      <t>32 камер 2 и 3-мегапиксельных или 25 камер 4-мегапиксельных или 19 камер 5-мегапиксельных или 12 камер 8-мегапиксельных</t>
    </r>
    <r>
      <rPr>
        <sz val="7"/>
        <rFont val="Arial"/>
        <family val="2"/>
        <charset val="204"/>
      </rPr>
      <t xml:space="preserve">. Воспроизведение архива по 16 каналов для 2-х мегапиксельных камер, по 13 каналов для 3-х мегапиксельных камер, по 10 каналов для 4-х мегапиксельных камер, по 8 каналов для 5-и мегапиксельных камер, по 5 каналов для 8-и мегапиксельных камер. Поддержка двухпоточности. Поддержка облачного сервиса (IE, iPhone, iPad, Android). Одновременный просмотр, запись и работа с архивом. До 2-х HDD по 8Тб каждый. Порт USB 2.0, порт USB 3.0, 1000Mb Ethernet, HDMI (3840×2160) / VGA (1920×1080), 8 входов / 1 выход тревоги, выход звука RCA. ИК пульт, мышь в комплекте. Поддержка камер Tantos.  Поддержка звука. </t>
    </r>
    <r>
      <rPr>
        <b/>
        <sz val="7"/>
        <rFont val="Arial"/>
        <family val="2"/>
        <charset val="204"/>
      </rPr>
      <t>Поддержка детектора движения, вторжения, пересечения линии</t>
    </r>
    <r>
      <rPr>
        <sz val="7"/>
        <rFont val="Arial"/>
        <family val="2"/>
        <charset val="204"/>
      </rPr>
      <t xml:space="preserve"> (зависит от камеры), ошибка сети, ошибка диска, конфликт IP адресов, S.M.A.R.T. Подключение сторонних IP камер по ONVIF и RTSP.</t>
    </r>
  </si>
  <si>
    <t>TSr-NV16241</t>
  </si>
  <si>
    <r>
      <rPr>
        <b/>
        <sz val="12"/>
        <rFont val="Arial"/>
        <family val="2"/>
        <charset val="204"/>
      </rPr>
      <t>Сетевой 16 канальный  H.265/H.264  регистратор, поддержка аналитики, разрешение камер до 5 мегапикселей (2 HDD)</t>
    </r>
    <r>
      <rPr>
        <sz val="7"/>
        <rFont val="Arial"/>
        <family val="2"/>
        <charset val="204"/>
      </rPr>
      <t xml:space="preserve">
Сетевой 16 канальный H.265/H.264 регистратор для IP камер, бщий битрейт до 140Мбит/с,  предназначен для записи, отображения и работы с архивом. Подключение и отображение </t>
    </r>
    <r>
      <rPr>
        <b/>
        <sz val="7"/>
        <rFont val="Arial"/>
        <family val="2"/>
        <charset val="204"/>
      </rPr>
      <t>до 9 камер 5-мегапиксельных, до 13 камер 4-мегапиксельных, до 16 камер 3-х и 2-мегапиксельных</t>
    </r>
    <r>
      <rPr>
        <sz val="7"/>
        <rFont val="Arial"/>
        <family val="2"/>
        <charset val="204"/>
      </rPr>
      <t>. Воспроизведение архива по 16 каналов для 2- мегапиксельных камер, по 12 каналов для 3-мегапиксельных камер, по 10 каналов для 4-мегапиксельных камер, по 9 каналов для 5-мегапиксельных камер. Поддержка облачного сервиса (IE, iPhone, iPad, Android). Одновременный просмотр, запись и работа с архивом. До 2-х HDD по 8 Тб каждый. Порт USB 2.0, порт USB3.0, 1000Mb Ethernet, HDMI/VGA, 4 входа/ 1 выход тревоги, выход звука RCA. ИК пульт, мышь в комплекте. Поддержка IP камер Tantos. Поддержка звука.</t>
    </r>
    <r>
      <rPr>
        <b/>
        <sz val="7"/>
        <rFont val="Arial"/>
        <family val="2"/>
        <charset val="204"/>
      </rPr>
      <t xml:space="preserve"> Поддержка детектора движения, вторжения, пересечения линии </t>
    </r>
    <r>
      <rPr>
        <sz val="7"/>
        <rFont val="Arial"/>
        <family val="2"/>
        <charset val="204"/>
      </rPr>
      <t>(зависит от камеры), ошибка сети, ошибка диска, конфликт IP адресов, S.M.A.R.T.  Подключение сторонних IP камер по ONVIF и RTSP.</t>
    </r>
  </si>
  <si>
    <t>TSr-NV16242</t>
  </si>
  <si>
    <r>
      <rPr>
        <b/>
        <sz val="12"/>
        <rFont val="Arial"/>
        <family val="2"/>
        <charset val="204"/>
      </rPr>
      <t>Сетевой 16 канальный H.264  регистратор, разрешение камер до 5 мегапикселей (2 HDD)</t>
    </r>
    <r>
      <rPr>
        <sz val="7"/>
        <rFont val="Arial"/>
        <family val="2"/>
        <charset val="204"/>
      </rPr>
      <t xml:space="preserve">
Сетевой 16 канальный H.264 видеорегистратор для IP камер, общий битрейт до 140Мбит/с. Подключение и отображение </t>
    </r>
    <r>
      <rPr>
        <b/>
        <sz val="7"/>
        <rFont val="Arial"/>
        <family val="2"/>
        <charset val="204"/>
      </rPr>
      <t>до 9 камер 5-мегапиксельных, до 12 камер 4-мегапиксельных, до 16 камер 3-х и 2-мегапиксельных</t>
    </r>
    <r>
      <rPr>
        <sz val="7"/>
        <rFont val="Arial"/>
        <family val="2"/>
        <charset val="204"/>
      </rPr>
      <t>. Воспроизведение архива по 16 каналов для 2- мегапиксельных камер, по 12 каналов для 3-мегапиксельных камер, по 10 каналов для 4-мегапиксельных камер, по 9 каналов для 5-мегапиксельных камер. Поддержка облачного сервиса (IE, iPhone, iPad, Android). Одновременный просмотр, запись и работа с архивом. До 2-х HDD по 8Тб каждый. Порт USB 2.0, порт USB 3.0, 1000Mb Ethernet, HDMI/VGA (1920×1080), 4 входа/ 1 выход тревоги, выход звука RCA. ИК пульт, мышь в комплекте. Поддержка камер Tantos.  Поддержка звука. Поддержка детектора движения, саботажа (зависит от камеры), ошибка сети, ошибка диска, конфликт IP адресов, S.M.A.R.T. Подключение сторонних IP камер по ONVIF и RTSP</t>
    </r>
  </si>
  <si>
    <t>TSr-NV08241</t>
  </si>
  <si>
    <r>
      <rPr>
        <b/>
        <sz val="12"/>
        <rFont val="Arial"/>
        <family val="2"/>
        <charset val="204"/>
      </rPr>
      <t>Сетевой 8 канальный H.264  регистратор, поддержка аналитики, разрешение камер до 5 мегапикселей (2 HDD)</t>
    </r>
    <r>
      <rPr>
        <sz val="7"/>
        <rFont val="Arial"/>
        <family val="2"/>
        <charset val="204"/>
      </rPr>
      <t xml:space="preserve">
Сетевой 8 канальный H.264 регистратор для IP камер, общий битрейт до 100Мбит/с. Подключение и отображение </t>
    </r>
    <r>
      <rPr>
        <b/>
        <sz val="7"/>
        <rFont val="Arial"/>
        <family val="2"/>
        <charset val="204"/>
      </rPr>
      <t>до 8 камер 5-мегапиксельных</t>
    </r>
    <r>
      <rPr>
        <sz val="7"/>
        <rFont val="Arial"/>
        <family val="2"/>
        <charset val="204"/>
      </rPr>
      <t>. Воспроизведение архива по 8 каналов для 2-х и 3-х мегапиксельных камер, по 6каналов для 4-х мегапиксельных камер, по 3 канала для 5-и мегапиксельных камер. Поддержка двухпоточности. Поддержка облачного сервиса (IE, iPhone, iPad, Android). Одновременный просмотр, запись и работа с архивом. До 2-х HDD по 8Тб каждый. Порт USB 2.0, порт USB 3.0, 1000Mb Ethernet, HDMI/VGA (1920×1080), 4 входа/ 1 выход тревоги, выход звука RCA. ИК пульт, мышь в комплекте. Поддержка камер Tantos.  Поддержка звука.</t>
    </r>
    <r>
      <rPr>
        <b/>
        <sz val="7"/>
        <rFont val="Arial"/>
        <family val="2"/>
        <charset val="204"/>
      </rPr>
      <t xml:space="preserve"> Поддержка детектора движения, вторжения, пересечения линии</t>
    </r>
    <r>
      <rPr>
        <sz val="7"/>
        <rFont val="Arial"/>
        <family val="2"/>
        <charset val="204"/>
      </rPr>
      <t xml:space="preserve"> (зависит от камеры), ошибка сети, ошибка диска, конфликт IP адресов, S.M.A.R.T. Подключение сторонних IP камер по ONVIF и RTSP.</t>
    </r>
  </si>
  <si>
    <t>TSr-NV08142</t>
  </si>
  <si>
    <r>
      <rPr>
        <b/>
        <sz val="12"/>
        <rFont val="Arial"/>
        <family val="2"/>
        <charset val="204"/>
      </rPr>
      <t>Сетевой 8 канальный H.264  регистратор, разрешение камер до 4 мегапикселей (1 HDD)</t>
    </r>
    <r>
      <rPr>
        <sz val="7"/>
        <rFont val="Arial"/>
        <family val="2"/>
        <charset val="204"/>
      </rPr>
      <t xml:space="preserve">
Сетевой 8 канальный H.264 регистратор для IP камер, общий битрейт до 60 Мбит/с. Подключение и отображение </t>
    </r>
    <r>
      <rPr>
        <b/>
        <sz val="7"/>
        <rFont val="Arial"/>
        <family val="2"/>
        <charset val="204"/>
      </rPr>
      <t>до 8 камер 2-х и 3-х мегапиксельных, до 6 камер 4-х мегапиксельных</t>
    </r>
    <r>
      <rPr>
        <sz val="7"/>
        <rFont val="Arial"/>
        <family val="2"/>
        <charset val="204"/>
      </rPr>
      <t>. Воспроизведение архива по 4 канала для 2-х мегапиксельных камер, по 2 канала для 3-х мегапиксельных камер, по 1 каналу для 4-х мегапиксельных камер. Поддержка двухпоточности. Поддержка облачного сервиса (IE, iPhone, iPad, Android). Одновременный просмотр, запись и работа с архивом. HDD до 8Тб. Порт USB 2.0– 3 шт, 100Mb Ethernet, HDMI/VGA (1920×1080). ИК пульт, мышь в комплекте. Поддержка камер Tantos.  Поддержка звука. Поддержка детектора движения, саботажа (зависит от камеры), ошибка сети, ошибка диска, конфликт IP адресов, S.M.A.R.T. Подключение сторонних IP камер по ONVIF и RTSP.</t>
    </r>
  </si>
  <si>
    <t>TSr-NV04142</t>
  </si>
  <si>
    <r>
      <rPr>
        <b/>
        <sz val="12"/>
        <rFont val="Arial"/>
        <family val="2"/>
        <charset val="204"/>
      </rPr>
      <t>Сетевой 4 канальный H.264  регистратор, разрешение камер до 4 мегапикселей (1 HDD)</t>
    </r>
    <r>
      <rPr>
        <sz val="7"/>
        <rFont val="Arial"/>
        <family val="2"/>
        <charset val="204"/>
      </rPr>
      <t xml:space="preserve">
Сетевой 4 канальный H.264 регистратор для IP камер, общий битрейт до 60 Мбит/с. Подключение и отображение </t>
    </r>
    <r>
      <rPr>
        <b/>
        <sz val="7"/>
        <rFont val="Arial"/>
        <family val="2"/>
        <charset val="204"/>
      </rPr>
      <t>до 4 камер 4-х мегапиксельных</t>
    </r>
    <r>
      <rPr>
        <sz val="7"/>
        <rFont val="Arial"/>
        <family val="2"/>
        <charset val="204"/>
      </rPr>
      <t>. Воспроизведение архива по 4 канала для 2-х мегапиксельных камер, по 3 канала для 3-х мегапиксельных камер, по 2 канала для 4-х мегапиксельных камер. Поддержка двухпоточности. Поддержка облачного сервиса (IE, iPhone, iPad, Android). Одновременный просмотр, запись и работа с архивом. HDD до 8Тб. Порт USB 2.0– 3 шт, 100Mb Ethernet, HDMI/VGA (1920×1080). ИК пульт, мышь в комплекте. Поддержка камер Tantos.  Поддержка звука. Поддержка детектора движения, саботажа (зависит от камеры), ошибка сети, ошибка диска, конфликт IP адресов, S.M.A.R.T. Подключение сторонних IP камер по ONVIF и RTSP.</t>
    </r>
  </si>
  <si>
    <t>TSr-NV2481 Light</t>
  </si>
  <si>
    <r>
      <rPr>
        <b/>
        <sz val="12"/>
        <rFont val="Arial"/>
        <family val="2"/>
        <charset val="204"/>
      </rPr>
      <t>Сетевой 32 канальный регистратор, разрешение камер до 5 мегапикселей (8 HDD)</t>
    </r>
    <r>
      <rPr>
        <sz val="7"/>
        <rFont val="Arial"/>
        <family val="2"/>
        <charset val="204"/>
      </rPr>
      <t xml:space="preserve">
Предназначен для записи, отображения и работы с архивом от 1 до 32 IP камер через веб-интерфейс, ПО или локальный монитор.</t>
    </r>
    <r>
      <rPr>
        <b/>
        <sz val="7"/>
        <rFont val="Arial"/>
        <family val="2"/>
        <charset val="204"/>
      </rPr>
      <t xml:space="preserve"> При разрешении 2 МП поддерживается 32 камеры, при 4 МП поддерживается 16 камер, при 5 МП поддерживается 8 камер.</t>
    </r>
    <r>
      <rPr>
        <sz val="7"/>
        <rFont val="Arial"/>
        <family val="2"/>
        <charset val="204"/>
      </rPr>
      <t xml:space="preserve"> Скорость записи до 25 к/с на каждый канал. Запись видеопотока напрямую с камеры без потери качества изображения. Поддержка двухпоточности. Просмотр архива до 4 камер одновременно. Поддержка облачного сервиса (IE, iPhone, iPad, Android). Одновременный просмотр, запись и работа с архивом. До 8-х HDD по 8 Тб каждый,  2 USB порта 2.0, порт USB 3.0, 1000Mb Ethernet, HDMI/VGA, RS-485, 16 входов тревоги, 4 выхода тревоги. ИК пульт, мышь в комплекте. Поддержка камер TSi и стандарта ONVIF 2.2, необходимо наличие двух видеопотоков с кодирование H.264</t>
    </r>
  </si>
  <si>
    <t>TSr-NV2431 Light</t>
  </si>
  <si>
    <r>
      <rPr>
        <b/>
        <sz val="12"/>
        <rFont val="Arial"/>
        <family val="2"/>
        <charset val="204"/>
      </rPr>
      <t>Сетевой 32 канальный регистратор, разрешение камер до 5 мегапикселей (3 HDD)</t>
    </r>
    <r>
      <rPr>
        <sz val="7"/>
        <rFont val="Arial"/>
        <family val="2"/>
        <charset val="204"/>
      </rPr>
      <t xml:space="preserve">
Предназначен для записи, отображения и работы с архивом от 1 до 32 IP камер через веб-интерфейс, ПО или локальный монитор.</t>
    </r>
    <r>
      <rPr>
        <b/>
        <sz val="7"/>
        <rFont val="Arial"/>
        <family val="2"/>
        <charset val="204"/>
      </rPr>
      <t xml:space="preserve"> При разрешении 2 МП поддерживается 32 камеры, при 3 МП поддерживается 16 камер, при 5 МП поддерживается 8 камер</t>
    </r>
    <r>
      <rPr>
        <sz val="7"/>
        <rFont val="Arial"/>
        <family val="2"/>
        <charset val="204"/>
      </rPr>
      <t>. Скорость записи до 25 к/с на каждый канал. Запись видеопотока напрямую с камеры без потери качества изображения. Поддержка двухпоточности. Просмотр архива до 4 камер одновременно. Поддержка облачного сервиса (IE, iPhone, iPad, Android). Одновременный просмотр, запись и работа с архивом. До 3-х HDD по 8 Тб каждый, 3 USB порта, 100Mb Ethernet, HDMI/VGA, ИК пульт, мышь в комплекте. Поддержка камер TSi и стандарта ONVIF 2.2, необходимо наличие двух видеопотоков с кодирование H.264</t>
    </r>
  </si>
  <si>
    <t>TSr-NV2421 Light</t>
  </si>
  <si>
    <r>
      <rPr>
        <b/>
        <sz val="12"/>
        <rFont val="Arial"/>
        <family val="2"/>
        <charset val="204"/>
      </rPr>
      <t>Сетевой 32 канальный регистратор, разрешение камер до 5 мегапикселей (2 HDD)</t>
    </r>
    <r>
      <rPr>
        <sz val="7"/>
        <rFont val="Arial"/>
        <family val="2"/>
        <charset val="204"/>
      </rPr>
      <t xml:space="preserve">
Предназначен для записи, отображения и работы с архивом от 1 до 32 IP камер через веб-интерфейс, ПО или локальный монитор. </t>
    </r>
    <r>
      <rPr>
        <b/>
        <sz val="7"/>
        <rFont val="Arial"/>
        <family val="2"/>
        <charset val="204"/>
      </rPr>
      <t xml:space="preserve">При разрешении 2 МП поддерживается 32 камеры, при 4 МП поддерживается 16 камер, при 5 МП поддерживается 8 камер. </t>
    </r>
    <r>
      <rPr>
        <sz val="7"/>
        <rFont val="Arial"/>
        <family val="2"/>
        <charset val="204"/>
      </rPr>
      <t xml:space="preserve"> Запись видеопотока напрямую с камеры без потери качества изображения. Поддержка двухпоточности. Поддержка облачного сервиса (IE, iPhone, iPad, Android). Одновременный просмотр, запись и работа с архивом. До 2-х HDD по 8 Тб каждый. 2 USB порта 2.0, порт USB 3.0,  1000Mb Ethernet, HDMI/VGA, RS-485. ИК пульт, мышь в комплекте. Поддержка камер Tantos. Поддерживаются IP камеры стандарта ONVIF 2.2, необходимо наличие двух видеопотоков с кодирование H.264</t>
    </r>
  </si>
  <si>
    <t>TSr-NV0415 Light</t>
  </si>
  <si>
    <t>Н.265</t>
  </si>
  <si>
    <r>
      <rPr>
        <b/>
        <sz val="12"/>
        <rFont val="Arial"/>
        <family val="2"/>
        <charset val="204"/>
      </rPr>
      <t>Сетевой 4 канальный регистратор H.265/H.264, разрешение камер до 5 мегапикселей (1 HDD)</t>
    </r>
    <r>
      <rPr>
        <sz val="7"/>
        <rFont val="Arial"/>
        <family val="2"/>
        <charset val="204"/>
      </rPr>
      <t xml:space="preserve">
Сетевой 4 канальный регистратор для IP камер с кодирование </t>
    </r>
    <r>
      <rPr>
        <b/>
        <sz val="7"/>
        <rFont val="Arial"/>
        <family val="2"/>
        <charset val="204"/>
      </rPr>
      <t>H.264/H.265</t>
    </r>
    <r>
      <rPr>
        <sz val="7"/>
        <rFont val="Arial"/>
        <family val="2"/>
        <charset val="204"/>
      </rPr>
      <t xml:space="preserve"> предназначен для записи, отображения и работы с архивом. Подключение и отображение 4 камер разрешение до 5-мегапикселей. Воспроизведение архива по 1 каналу для 5 и 4 мегапиксельных камер, по 2 канала для 3-х мегапиксельных камер, по 4 канала для 2-х мегапиксельных камер.</t>
    </r>
    <r>
      <rPr>
        <b/>
        <sz val="7"/>
        <rFont val="Arial"/>
        <family val="2"/>
        <charset val="204"/>
      </rPr>
      <t xml:space="preserve"> Видеовыход HDMI с поддержкой разрешения монитора (телевизора) до 4K (3820х2160)</t>
    </r>
    <r>
      <rPr>
        <sz val="7"/>
        <rFont val="Arial"/>
        <family val="2"/>
        <charset val="204"/>
      </rPr>
      <t xml:space="preserve">. Запись видеопотока напрямую с камеры без потери качества изображения. Поддержка двухпоточности. Поддержка облачного сервиса (IE, iPhone, iPad, Android). Одновременный просмотр, запись и работа с архивом. </t>
    </r>
    <r>
      <rPr>
        <b/>
        <sz val="7"/>
        <rFont val="Arial"/>
        <family val="2"/>
        <charset val="204"/>
      </rPr>
      <t>1 HDD до 8 Тб</t>
    </r>
    <r>
      <rPr>
        <sz val="7"/>
        <rFont val="Arial"/>
        <family val="2"/>
        <charset val="204"/>
      </rPr>
      <t>. 2 USB порта 2.0, 100Mb Ethernet, мышь в комплекте. Поддержка камер Tantos.  Поддерживаются IP камеры стандарта ONVIF 2.2, необходимо наличие двух видеопотоков с кодирование H.264/H.265.</t>
    </r>
  </si>
  <si>
    <t>TSr-NV0815 Light</t>
  </si>
  <si>
    <r>
      <rPr>
        <b/>
        <sz val="12"/>
        <rFont val="Arial"/>
        <family val="2"/>
        <charset val="204"/>
      </rPr>
      <t>Сетевой 8 канальный регистратор H.265/H.264, разрешение камер до 3 мегапикселей (1 HDD)</t>
    </r>
    <r>
      <rPr>
        <sz val="7"/>
        <rFont val="Arial"/>
        <family val="2"/>
        <charset val="204"/>
      </rPr>
      <t xml:space="preserve">
Сетевой 8 канальный регистратор предназначен для записи, отображения и работы с архивом до 8 IP камер с кодирование </t>
    </r>
    <r>
      <rPr>
        <b/>
        <sz val="7"/>
        <rFont val="Arial"/>
        <family val="2"/>
        <charset val="204"/>
      </rPr>
      <t>H.264/H.265</t>
    </r>
    <r>
      <rPr>
        <sz val="7"/>
        <rFont val="Arial"/>
        <family val="2"/>
        <charset val="204"/>
      </rPr>
      <t xml:space="preserve"> через веб-интерфейс, ПО или локальный монитор. Подключение и отображение 8 камер разрешение до 3-мегапикселей. Воспроизведение архива по 4 канала одновременно. Поддержка облачного сервиса (IE, iPhone, iPad, Android). Одновременный просмотр, запись и работа с архивом. HDD до 8 Тб, 2 USB 2.0 порта, 1 порт USB 3.0, 1000Mb Ethernet, HDMI/VGA, выход звука RCA, ИК пульт, мышь в комплекте. Поддержка камер Tantos разрешением до 3 мегапикселей. Поддерживаются IP камера стандарта ONVIF 2.2, необходимо наличие двух видеопотоков с кодирование H.264/H.265. Поддержка звука. Поддержка детектора движения (не для всех моделей камер).</t>
    </r>
  </si>
  <si>
    <t>TSr-NV0414P Light</t>
  </si>
  <si>
    <t>POE</t>
  </si>
  <si>
    <r>
      <rPr>
        <b/>
        <sz val="12"/>
        <rFont val="Arial"/>
        <family val="2"/>
        <charset val="204"/>
      </rPr>
      <t>Сетевой 4 канальный регистратор для IP камер со встроенным PoE коммутатором на 4 порта (1 HDD)</t>
    </r>
    <r>
      <rPr>
        <sz val="7"/>
        <rFont val="Arial"/>
        <family val="2"/>
        <charset val="204"/>
      </rPr>
      <t xml:space="preserve">
Сетевой 4 канальный регистратор предназначен для записи, отображения и работы с архивом от 1 до 4 IP камер через веб-интерфейс, ПО или локальный монитор. </t>
    </r>
    <r>
      <rPr>
        <b/>
        <sz val="7"/>
        <rFont val="Arial"/>
        <family val="2"/>
        <charset val="204"/>
      </rPr>
      <t>Встроенный 4 портовый коммутатор</t>
    </r>
    <r>
      <rPr>
        <sz val="7"/>
        <rFont val="Arial"/>
        <family val="2"/>
        <charset val="204"/>
      </rPr>
      <t xml:space="preserve"> с поддержкой питания IP камер по кабелю Ethernet (PoE). </t>
    </r>
    <r>
      <rPr>
        <b/>
        <sz val="7"/>
        <rFont val="Arial"/>
        <family val="2"/>
        <charset val="204"/>
      </rPr>
      <t>Подключение</t>
    </r>
    <r>
      <rPr>
        <sz val="7"/>
        <rFont val="Arial"/>
        <family val="2"/>
        <charset val="204"/>
      </rPr>
      <t xml:space="preserve"> </t>
    </r>
    <r>
      <rPr>
        <b/>
        <sz val="7"/>
        <rFont val="Arial"/>
        <family val="2"/>
        <charset val="204"/>
      </rPr>
      <t>4 камер 2-мегапиксельных</t>
    </r>
    <r>
      <rPr>
        <sz val="7"/>
        <rFont val="Arial"/>
        <family val="2"/>
        <charset val="204"/>
      </rPr>
      <t xml:space="preserve">. Воспроизведение архива по 1 каналу. Поддержка облачного сервиса (IE, iPhone, iPad, Android). Одновременный просмотр, запись и работа с архивом. HDD до 6 Тб, 2 USB порта, 100Mb Ethernet, 4х100Mb Ethernet с поддержкой PoE, HDMI/VGA, ИК пульт, мышь в комплекте. Поддержка камер Tantos разрешением до 2 мегапикселей. Поддерживаются IP камера стандарта ONVIF 2.2. </t>
    </r>
  </si>
  <si>
    <t>TSr-NV0818P Light</t>
  </si>
  <si>
    <r>
      <rPr>
        <b/>
        <sz val="12"/>
        <rFont val="Arial"/>
        <family val="2"/>
        <charset val="204"/>
      </rPr>
      <t>Сетевой 8 канальный регистратор для IP камер со встроенным PoE коммутатором на 8 портов (1 HDD)</t>
    </r>
    <r>
      <rPr>
        <sz val="7"/>
        <rFont val="Arial"/>
        <family val="2"/>
        <charset val="204"/>
      </rPr>
      <t xml:space="preserve">
Сетевой 8 канальный регистратор предназначен для записи, отображения и работы с архивом от 1 до 8 IP камер через веб-интерфейс, ПО или локальный монитор. </t>
    </r>
    <r>
      <rPr>
        <b/>
        <sz val="7"/>
        <rFont val="Arial"/>
        <family val="2"/>
        <charset val="204"/>
      </rPr>
      <t>Встроенный 8 портовый коммутатор</t>
    </r>
    <r>
      <rPr>
        <sz val="7"/>
        <rFont val="Arial"/>
        <family val="2"/>
        <charset val="204"/>
      </rPr>
      <t xml:space="preserve"> с поддержкой питания IP камер по кабелю Ethernet (PoE). </t>
    </r>
    <r>
      <rPr>
        <b/>
        <sz val="7"/>
        <rFont val="Arial"/>
        <family val="2"/>
        <charset val="204"/>
      </rPr>
      <t>Подключение</t>
    </r>
    <r>
      <rPr>
        <sz val="7"/>
        <rFont val="Arial"/>
        <family val="2"/>
        <charset val="204"/>
      </rPr>
      <t xml:space="preserve"> </t>
    </r>
    <r>
      <rPr>
        <b/>
        <sz val="7"/>
        <rFont val="Arial"/>
        <family val="2"/>
        <charset val="204"/>
      </rPr>
      <t>8 камер 2 или 3-мегапиксельных</t>
    </r>
    <r>
      <rPr>
        <sz val="7"/>
        <rFont val="Arial"/>
        <family val="2"/>
        <charset val="204"/>
      </rPr>
      <t xml:space="preserve">. Воспроизведение архива по 4 канала для 2-х и 3-х мегапиксельных камер. Поддержка облачного сервиса (IE, iPhone, iPad, Android). Одновременный просмотр, запись и работа с архивом. HDD до 6 Тб, 3 USB порта, 100Mb Ethernet, 8х100Mb Ethernet с поддержкой PoE, HDMI/VGA, ИК пульт, мышь в комплекте. Поддержка камер Tantos разрешением до3 мегапикселей. Поддерживаются IP камера стандарта ONVIF 2.2. </t>
    </r>
  </si>
  <si>
    <t>TSr-NV0414 Light</t>
  </si>
  <si>
    <r>
      <rPr>
        <b/>
        <sz val="12"/>
        <rFont val="Arial"/>
        <family val="2"/>
        <charset val="204"/>
      </rPr>
      <t xml:space="preserve">Сетевой 4 канальный регистратор, разрешение камер до 2 мегапикселей 
</t>
    </r>
    <r>
      <rPr>
        <sz val="7"/>
        <rFont val="Arial"/>
        <family val="2"/>
        <charset val="204"/>
      </rPr>
      <t>Предназначен для для записи, отображения и работы с архивом от 1 до 4 IP камер через веб-интерфейс, ПО или локальный монитор. Скорость записи до 30 к/с на каждый канал при разрешении камер 1920х1080. Запись видеопотока напрямую с камеры без потери качества изображения. Поддержка двухпоточности. Просмотр архива по 1 камере. Поддержка облачного сервиса (IE, iPhone, iPad, Android). Одновременный просмотр, запись и работа с архивом. HDD до 6 Тб, 2 USB порта, 100/1000Mb Ethernet, HDMI/VGA, ИК пульт, мышь в комплекте. Поддержка камер Tantos. Поддерживаются IP камеры стандарта ONVIF 2.2, необходимо наличие двух видеопотоков с кодирование H.264</t>
    </r>
  </si>
  <si>
    <t>TSr-NV0821 Light</t>
  </si>
  <si>
    <r>
      <rPr>
        <b/>
        <sz val="12"/>
        <rFont val="Arial"/>
        <family val="2"/>
        <charset val="204"/>
      </rPr>
      <t>Сетевой 8 канальный регистратор, разрешение камер до 2 мегапикселей</t>
    </r>
    <r>
      <rPr>
        <sz val="7"/>
        <rFont val="Arial"/>
        <family val="2"/>
        <charset val="204"/>
      </rPr>
      <t xml:space="preserve">
Предназначен для записи, отображения и работы с архивом от 1 до 8 IP камер через веб-интерфейс, ПО или локальный монитор. Скорость записи до 25 к/с на каждый канал при разрешении камер 1920х1080. Запись видеопотока напрямую с камеры без потери качества изображения. Поддержка двухпоточности. Просмотр архива до 2 камер одновременно. Поддержка облачного сервиса (IE, iPhone, iPad, Android). Одновременный просмотр, запись и работа с архивом. До 2-х HDD по 8Тб каждый, 3 USB порта, 100Mb Ethernet, HDMI/VGA, ИК пульт, мышь в комплекте. Поддержка камер Tantos. Поддерживаются IP камеры стандарта ONVIF 2.2, необходимо наличие двух видеопотоков с кодирование H.264</t>
    </r>
  </si>
  <si>
    <t>Видеоглазки</t>
  </si>
  <si>
    <t>TSc-190DV</t>
  </si>
  <si>
    <r>
      <t xml:space="preserve">Видеоглазок  цветной стандартного разрешения построен на матрице </t>
    </r>
    <r>
      <rPr>
        <b/>
        <sz val="9.5"/>
        <rFont val="Arial"/>
        <family val="2"/>
        <charset val="204"/>
      </rPr>
      <t>1/3"  SONY CCD</t>
    </r>
    <r>
      <rPr>
        <sz val="9.5"/>
        <rFont val="Arial"/>
        <family val="2"/>
        <charset val="204"/>
      </rPr>
      <t xml:space="preserve">  разрешение </t>
    </r>
    <r>
      <rPr>
        <b/>
        <sz val="9.5"/>
        <rFont val="Arial"/>
        <family val="2"/>
        <charset val="204"/>
      </rPr>
      <t>420 ТВЛ</t>
    </r>
    <r>
      <rPr>
        <sz val="9.5"/>
        <rFont val="Arial"/>
        <family val="2"/>
        <charset val="204"/>
      </rPr>
      <t xml:space="preserve">, чувствительность 0,01 лк, объектив </t>
    </r>
    <r>
      <rPr>
        <b/>
        <sz val="9.5"/>
        <rFont val="Arial"/>
        <family val="2"/>
        <charset val="204"/>
      </rPr>
      <t>f=1,7 мм</t>
    </r>
    <r>
      <rPr>
        <sz val="9.5"/>
        <rFont val="Arial"/>
        <family val="2"/>
        <charset val="204"/>
      </rPr>
      <t xml:space="preserve">.  Присутствует авто баланс белого, авто усиление. Питание DC12В/150mA, </t>
    </r>
    <r>
      <rPr>
        <b/>
        <sz val="9.5"/>
        <rFont val="Arial"/>
        <family val="2"/>
        <charset val="204"/>
      </rPr>
      <t>-50°С</t>
    </r>
    <r>
      <rPr>
        <sz val="9.5"/>
        <rFont val="Arial"/>
        <family val="2"/>
        <charset val="204"/>
      </rPr>
      <t xml:space="preserve"> ~ +50°С , ø23.5 x 83 мм, IP-66</t>
    </r>
  </si>
  <si>
    <t>TSc-190HDV</t>
  </si>
  <si>
    <r>
      <t xml:space="preserve">Видеоглазок  цветной высокого разрешения построен на матрице </t>
    </r>
    <r>
      <rPr>
        <b/>
        <sz val="9.5"/>
        <rFont val="Arial"/>
        <family val="2"/>
        <charset val="204"/>
      </rPr>
      <t>1/3"  SONY CCD</t>
    </r>
    <r>
      <rPr>
        <sz val="9.5"/>
        <rFont val="Arial"/>
        <family val="2"/>
        <charset val="204"/>
      </rPr>
      <t xml:space="preserve">  разрешение </t>
    </r>
    <r>
      <rPr>
        <b/>
        <sz val="9.5"/>
        <rFont val="Arial"/>
        <family val="2"/>
        <charset val="204"/>
      </rPr>
      <t>600 ТВЛ</t>
    </r>
    <r>
      <rPr>
        <sz val="9.5"/>
        <rFont val="Arial"/>
        <family val="2"/>
        <charset val="204"/>
      </rPr>
      <t xml:space="preserve">, чувствительность 0,5 лк, объектив </t>
    </r>
    <r>
      <rPr>
        <b/>
        <sz val="9.5"/>
        <rFont val="Arial"/>
        <family val="2"/>
        <charset val="204"/>
      </rPr>
      <t>f=1,7 мм</t>
    </r>
    <r>
      <rPr>
        <sz val="9.5"/>
        <rFont val="Arial"/>
        <family val="2"/>
        <charset val="204"/>
      </rPr>
      <t xml:space="preserve">.  Присутствует авто баланс белого, авто усиление. Питание DC12В/150mA, </t>
    </r>
    <r>
      <rPr>
        <b/>
        <sz val="9.5"/>
        <rFont val="Arial"/>
        <family val="2"/>
        <charset val="204"/>
      </rPr>
      <t>-50°С</t>
    </r>
    <r>
      <rPr>
        <sz val="9.5"/>
        <rFont val="Arial"/>
        <family val="2"/>
        <charset val="204"/>
      </rPr>
      <t xml:space="preserve"> ~ +50°С , ø23.5 x 83 мм, IP-66</t>
    </r>
  </si>
  <si>
    <t>Муляжи видеокамер</t>
  </si>
  <si>
    <t>TAF 70-10</t>
  </si>
  <si>
    <t>TAF 70-10 Tantos Муляж видеокамеры с кронштейном, детектор движения, поворотный сканирующий механизм, питание 3хАА (1,5В), светодиодный индикатор</t>
  </si>
  <si>
    <t>Измерительный инструмент</t>
  </si>
  <si>
    <t>Тестовые мониторы и тестеры</t>
  </si>
  <si>
    <t>TSc-AV TESTER</t>
  </si>
  <si>
    <t>CCTV AHD тестер с TFT-LCD дисплеем (960×240) 3.5” 
Тестер аналоговых и AHD (до 1080P) видеокамер; микрофонов; обжатого UTP кабеля; управления PTZ камер по линиям RS-485 (до 255 камер в линии); мониторов; передачи данных по линиям RS-485.</t>
  </si>
  <si>
    <t>Инструмент</t>
  </si>
  <si>
    <t>Рулетки измерительные</t>
  </si>
  <si>
    <t>Рулетка измерительная TS-3</t>
  </si>
  <si>
    <t>Рулетка измерительная 3м х 16мм. Высококачественная лента. Длинный вылет. 3 кнопки стопа. Обрезиненный корпус. Удобно ложится в руке. Поясное крепление.</t>
  </si>
  <si>
    <t>80 руб.</t>
  </si>
  <si>
    <t>Рулетка измерительная TS-5</t>
  </si>
  <si>
    <t>Рулетка измерительная 5м х 25мм. Высококачественная лента. Длинный вылет. 3 кнопки стопа. Обрезиненный корпус. Удобно ложится в руке. Поясное крепление.</t>
  </si>
  <si>
    <t>120 руб.</t>
  </si>
  <si>
    <t>Видеоусилители, распределители, модуляторы</t>
  </si>
  <si>
    <t xml:space="preserve">На товары данного раздела скидки ограничены. Уровень скидки необходимо уточнять у менеджеров по продажам. </t>
  </si>
  <si>
    <t>TSc-VA11</t>
  </si>
  <si>
    <t>Усилитель-корректор видесигнала.Питание12в. Усиление до 6дБ.</t>
  </si>
  <si>
    <t>TSc-VD14</t>
  </si>
  <si>
    <t>Усилитель-разветвитель видеосигнала. 1 вход 4 активных выхода. Раздельная регулировка усиления на каждом канале от -6 до +10дБ. Исполнение корпуса - пластик.Видеовход, видеовыходы-разъем под винт. Питание 12в/150мА. Размер 82х60х24мм</t>
  </si>
  <si>
    <t>TSc-VD22</t>
  </si>
  <si>
    <t>Усилитель-разветвитель видеосигнала. 2 входа-2х2 активных выхода. Раздельная регулировка усиления на каждом канале от -6 до +10дБ. Исполнение корпуса - пластик. Входы и выходы-разъем под винт. Питание 12в/150мА. Размер 82х60х24мм</t>
  </si>
  <si>
    <t>TSc-VD14L</t>
  </si>
  <si>
    <t>Усилитель-разветвитель видеосигнала. 1 вход 4 активных выхода и 1 сквозной выход. Раздельная регулировка усиления на каждом канале от -6 до +10дБ. Исполнение корпуса - пластик. Входы и выходы-разъем под винт. Размер 82х60х24мм.</t>
  </si>
  <si>
    <t>TSc-TVM</t>
  </si>
  <si>
    <t xml:space="preserve">ТВ-видеомодулятор всеволновый со встроенным смесителем. Уровень В/Ч - 80дБ. Питание 12в/85мА. Диапазон рабочих частот 1-69кан. + Кабельные каналы (всего 99кан.). Регулировка выходного уровня ВЧ сигнала от -10 до +10дБ. Уровень видеосигнала 1В/75Ом.  </t>
  </si>
  <si>
    <t>TSc-VC21</t>
  </si>
  <si>
    <t>Уплотнтель 2 каналов видео. Комплект передатчик 2-х видеосигналов по одному коаксиальному кабелю (RG-6). 2 канала передачи видео (1кан.-НЧ / 2кан.-ВЧ). Дальность передачи до 200м. Подключение клемное/F-разъем. Питание 12в/100мА. Размеры 17х47х67мм.</t>
  </si>
  <si>
    <t xml:space="preserve">Подключение камер по витой паре (UTP)    </t>
  </si>
  <si>
    <t xml:space="preserve">Пасивные [ч/б - до 600 м, цветной - до 300 м] </t>
  </si>
  <si>
    <t>TSt-1U01P1HD</t>
  </si>
  <si>
    <r>
      <t>Пассивный приемник-передатчик HD-видео по витой паре. 1 канал BNC, витая пара под винт, компактный корпус; дальность передачи видеосигнала</t>
    </r>
    <r>
      <rPr>
        <b/>
        <sz val="9.5"/>
        <rFont val="Arial"/>
        <family val="2"/>
        <charset val="204"/>
      </rPr>
      <t xml:space="preserve"> AHD 720P/960P, HD-CVI/TVI 720P: до 200 м,</t>
    </r>
    <r>
      <rPr>
        <sz val="9.5"/>
        <rFont val="Arial"/>
        <family val="2"/>
        <charset val="204"/>
      </rPr>
      <t xml:space="preserve"> D1(704х576):ч/б - до 600 м, цветной - до 300 м (600м при использовании с активным приемником)</t>
    </r>
  </si>
  <si>
    <t>TSt-1U01P2HD</t>
  </si>
  <si>
    <t>TSt-1U01P3HD</t>
  </si>
  <si>
    <t>TSt-1U04PHD</t>
  </si>
  <si>
    <r>
      <t xml:space="preserve">Пассивный приемник-передатчик видео, 4 канала BNC, витая пара под RJ-45.дальность передачи видеосигнала </t>
    </r>
    <r>
      <rPr>
        <b/>
        <sz val="9.5"/>
        <rFont val="Arial"/>
        <family val="2"/>
        <charset val="204"/>
      </rPr>
      <t>AHD 720P/960P, HD-CVI/TVI 720P: до 200 м</t>
    </r>
    <r>
      <rPr>
        <sz val="9.5"/>
        <rFont val="Arial"/>
        <family val="2"/>
        <charset val="204"/>
      </rPr>
      <t>, D1(704х576):ч/б - до 600 м, цветной - до 300 м (600м при использовании с активным приемником)</t>
    </r>
  </si>
  <si>
    <t>TSt-1U01PP</t>
  </si>
  <si>
    <t>Комплект для передачи видеосигнала  и питания по витой паре. Передача ч/б - до 600 м, цветной - до 300 м.,питание-до 100м. ,  1 канал под BNC, витая пара под RJ-45</t>
  </si>
  <si>
    <t>Микрофоны</t>
  </si>
  <si>
    <t>TSa-M5P</t>
  </si>
  <si>
    <t>TSa-M5P - Микрофон 3-х проводной, V-пит.-12В (8.5...15 В) без ругулировок усиления</t>
  </si>
  <si>
    <t>TSa-M51P</t>
  </si>
  <si>
    <t>TSa-M51P - Микрофон с автоматической регулировкой усиления, разъем Аудио -"Тюльпан", разъем питания, сквозной разъем питания</t>
  </si>
  <si>
    <t>TSa-M30MP</t>
  </si>
  <si>
    <t>TSa-M30MP - Микрофон 3-х проводной в корпусе 30х40х20мм, V-пит.-12В (8.5...15 В) без ругулировок усиления</t>
  </si>
  <si>
    <t>TSa-M30AMP</t>
  </si>
  <si>
    <t>TSa-M30AMP - Микрофон в корпусе 30х40х20мм, V-пит.-12В (8.5...15 В) с ручной регулировкой усиления</t>
  </si>
  <si>
    <t xml:space="preserve">ИК Прожекторы   </t>
  </si>
  <si>
    <t>ИК Прожекторы</t>
  </si>
  <si>
    <t>TSp-IRS40-60-12</t>
  </si>
  <si>
    <r>
      <rPr>
        <b/>
        <sz val="10"/>
        <rFont val="Arial"/>
        <family val="2"/>
        <charset val="204"/>
      </rPr>
      <t>Уличный ИК прожектор,</t>
    </r>
    <r>
      <rPr>
        <sz val="9.5"/>
        <rFont val="Arial"/>
        <family val="2"/>
        <charset val="204"/>
      </rPr>
      <t xml:space="preserve">
 60 град., 30 м, длина волны 850, встроен фотодатчик, защита от переполюсовки, DC12В/1800мА, Температура -40… +50С</t>
    </r>
  </si>
  <si>
    <t>TSp-IRS150-45-12</t>
  </si>
  <si>
    <r>
      <rPr>
        <b/>
        <sz val="10"/>
        <rFont val="Arial"/>
        <family val="2"/>
        <charset val="204"/>
      </rPr>
      <t>Уличный ИК прожектор,</t>
    </r>
    <r>
      <rPr>
        <sz val="9.5"/>
        <rFont val="Arial"/>
        <family val="2"/>
        <charset val="204"/>
      </rPr>
      <t xml:space="preserve">
45 град., 80 м, длина волны 850, встроен фотодатчик, защита от переполюсовки, DC12В/850мА, Температура -40… +50С</t>
    </r>
  </si>
  <si>
    <t>TSp-IRM125-60-12</t>
  </si>
  <si>
    <r>
      <rPr>
        <b/>
        <sz val="10"/>
        <rFont val="Arial"/>
        <family val="2"/>
        <charset val="204"/>
      </rPr>
      <t>Уличный ИК прожектор,</t>
    </r>
    <r>
      <rPr>
        <sz val="9.5"/>
        <rFont val="Arial"/>
        <family val="2"/>
        <charset val="204"/>
      </rPr>
      <t xml:space="preserve">
60 град., 80 м, длина волны 850, встроен фотодатчик, защита от переполюсовки, DC12В/400мА, Температура -40… +50С</t>
    </r>
  </si>
  <si>
    <t>Програмное обеспечение</t>
  </si>
  <si>
    <t>IP ПО TANTOS</t>
  </si>
  <si>
    <t>Tantos InView 2.5X</t>
  </si>
  <si>
    <r>
      <rPr>
        <b/>
        <sz val="12"/>
        <rFont val="Arial"/>
        <family val="2"/>
        <charset val="204"/>
      </rPr>
      <t>Лицензия на одну камеру для программного обеспечения Tantos InView 2.5X</t>
    </r>
    <r>
      <rPr>
        <b/>
        <sz val="10"/>
        <rFont val="Arial"/>
        <family val="2"/>
        <charset val="204"/>
      </rPr>
      <t xml:space="preserve">
</t>
    </r>
    <r>
      <rPr>
        <sz val="7"/>
        <rFont val="Arial"/>
        <family val="2"/>
        <charset val="204"/>
      </rPr>
      <t>ПО Tantos InView 2.5X позволяет построить распределенную систему видеонаблюдения до 64 каналов на сервер, несколько серверов, с удаленным доступом к живому видео, к архиву, к компьютеру. Поддерживаются мобильные клиенты для iPad, iPhone, Android с просмотром живого видео и архива. Поддерживает более 100 брендов и более 3000 моделей камер.</t>
    </r>
  </si>
  <si>
    <t>Сетевое оборудование</t>
  </si>
  <si>
    <t>Коммутаторы</t>
  </si>
  <si>
    <t>TSn-8Gn</t>
  </si>
  <si>
    <t>8-портовый гигабитный  коммутатор, 8 портов 10/100/1000 Мбит/с, дуплекс, общая пропускная способность 16 Гбит/с, металлический корпус.Протестирован специально для применения в системах видеонаблюдения, исключает потерю пакетов при большх нагрузках. Металлический корпус. БП  12В 1А в комплекте.Габариты (Д x Ш x В) Коммутатор: 137 x 80 x 25 мм / Упаковка:191 x 141 x 75</t>
  </si>
  <si>
    <t>TSn-8G</t>
  </si>
  <si>
    <r>
      <rPr>
        <b/>
        <sz val="8"/>
        <rFont val="Arial"/>
        <family val="2"/>
        <charset val="204"/>
      </rPr>
      <t>8-портовый</t>
    </r>
    <r>
      <rPr>
        <sz val="8"/>
        <rFont val="Arial"/>
        <family val="2"/>
        <charset val="204"/>
      </rPr>
      <t xml:space="preserve"> гигабитный  коммутатор, 8 портов 10/100/1000 Мбит/с, дуплекс, общая пропускная способность 16 Гбит/с, металлический корпус.
Протестирован специально для применения в системах видеонаблюдения, исключает потерю пакетов при большх нагрузках. Металлический корпус. БП 220В - 5В в комплекте.
</t>
    </r>
  </si>
  <si>
    <t>TSn-4P6</t>
  </si>
  <si>
    <r>
      <rPr>
        <b/>
        <sz val="8"/>
        <rFont val="Arial"/>
        <family val="2"/>
        <charset val="204"/>
      </rPr>
      <t xml:space="preserve">6 портовый </t>
    </r>
    <r>
      <rPr>
        <sz val="8"/>
        <rFont val="Arial"/>
        <family val="2"/>
        <charset val="204"/>
      </rPr>
      <t>Ethernet коммутатор. 4 POE Ethernet 10/100Мб портов 802.3af/a</t>
    </r>
    <r>
      <rPr>
        <b/>
        <sz val="8"/>
        <rFont val="Arial"/>
        <family val="2"/>
        <charset val="204"/>
      </rPr>
      <t>t</t>
    </r>
    <r>
      <rPr>
        <sz val="8"/>
        <rFont val="Arial"/>
        <family val="2"/>
        <charset val="204"/>
      </rPr>
      <t>, 2 порта 10/100Мб  Ethernet, Бюджет PoE 120 Вт, 30 Вт на порт, поддержка IEEE 802.3, 802.3u, 802.3ab, 802.3z, 802.3x, 10/100 Мбит, дуплексный / полудуплексный, металлический корпус, БП 53V 2.5A в комплекте.</t>
    </r>
  </si>
  <si>
    <t>TSn-4P5G</t>
  </si>
  <si>
    <r>
      <rPr>
        <b/>
        <sz val="8"/>
        <rFont val="Arial"/>
        <family val="2"/>
        <charset val="204"/>
      </rPr>
      <t xml:space="preserve">5 портовый </t>
    </r>
    <r>
      <rPr>
        <sz val="8"/>
        <rFont val="Arial"/>
        <family val="2"/>
        <charset val="204"/>
      </rPr>
      <t xml:space="preserve">Ethernet коммутатор. </t>
    </r>
    <r>
      <rPr>
        <b/>
        <sz val="8"/>
        <rFont val="Arial"/>
        <family val="2"/>
        <charset val="204"/>
      </rPr>
      <t>4 POE Ethernet 10/100/1000Мб портов</t>
    </r>
    <r>
      <rPr>
        <sz val="8"/>
        <rFont val="Arial"/>
        <family val="2"/>
        <charset val="204"/>
      </rPr>
      <t>, 1 порт 10/100/1000Мб  Ethernet, Бюджет PoE 60 Вт (15 Вт на порт), поддержка IEEE 802.3, 802.3u, 802.3ab, 802.3z, 802.3x, 10/100 Мбит, дуплексный / полудуплексный, металлический корпус, БП 48В, 2А  в комплекте.</t>
    </r>
  </si>
  <si>
    <t>TSn-8P10</t>
  </si>
  <si>
    <r>
      <t>10</t>
    </r>
    <r>
      <rPr>
        <b/>
        <sz val="8"/>
        <rFont val="Arial"/>
        <family val="2"/>
        <charset val="204"/>
      </rPr>
      <t xml:space="preserve"> портовый</t>
    </r>
    <r>
      <rPr>
        <sz val="8"/>
        <rFont val="Arial"/>
        <family val="2"/>
        <charset val="204"/>
      </rPr>
      <t xml:space="preserve"> POE Ethernet коммутатор. </t>
    </r>
    <r>
      <rPr>
        <b/>
        <sz val="8"/>
        <rFont val="Arial"/>
        <family val="2"/>
        <charset val="204"/>
      </rPr>
      <t>8 POE Ethernet 10/100Мб портов</t>
    </r>
    <r>
      <rPr>
        <sz val="8"/>
        <rFont val="Arial"/>
        <family val="2"/>
        <charset val="204"/>
      </rPr>
      <t xml:space="preserve">, 2 порта Ehternet 1000 Мбит/с. Бюджет PoE 150 Вт, поддержка IEEE802.3, 802.3u, 802.3ab, 802.3z, 802.3x, 10/100/1000 Мбит
</t>
    </r>
  </si>
  <si>
    <t>TSn-16P18n</t>
  </si>
  <si>
    <r>
      <t>18 портовый</t>
    </r>
    <r>
      <rPr>
        <sz val="8"/>
        <rFont val="Arial"/>
        <family val="2"/>
        <charset val="204"/>
      </rPr>
      <t xml:space="preserve"> POE Ethernet коммутатор. </t>
    </r>
    <r>
      <rPr>
        <b/>
        <sz val="8"/>
        <rFont val="Arial"/>
        <family val="2"/>
        <charset val="204"/>
      </rPr>
      <t>16 PoE Ethernet 10/100Мб портов(максимальная мощность до 30Вт)</t>
    </r>
    <r>
      <rPr>
        <sz val="8"/>
        <rFont val="Arial"/>
        <family val="2"/>
        <charset val="204"/>
      </rPr>
      <t>, 2 гигабитных комбо-порта 10/100/1000Base-T/SFP.</t>
    </r>
    <r>
      <rPr>
        <b/>
        <sz val="8"/>
        <rFont val="Arial"/>
        <family val="2"/>
        <charset val="204"/>
      </rPr>
      <t xml:space="preserve"> Бюджет PoE 250 Вт</t>
    </r>
    <r>
      <rPr>
        <sz val="8"/>
        <rFont val="Arial"/>
        <family val="2"/>
        <charset val="204"/>
      </rPr>
      <t>, поддержка IEEE802.3, 802.3u, 802.3ab, 802.3z, 802.3x, 10/100/1000 Мбит. Металлический корпус для установки в стойку.</t>
    </r>
  </si>
  <si>
    <t>TSn-24G26n</t>
  </si>
  <si>
    <r>
      <t>24-</t>
    </r>
    <r>
      <rPr>
        <sz val="8"/>
        <rFont val="Arial"/>
        <family val="2"/>
        <charset val="204"/>
      </rPr>
      <t>портовый</t>
    </r>
    <r>
      <rPr>
        <b/>
        <sz val="8"/>
        <rFont val="Arial"/>
        <family val="2"/>
        <charset val="204"/>
      </rPr>
      <t xml:space="preserve"> гигабитный</t>
    </r>
    <r>
      <rPr>
        <sz val="8"/>
        <rFont val="Arial"/>
        <family val="2"/>
        <charset val="204"/>
      </rPr>
      <t xml:space="preserve">  коммутатор</t>
    </r>
    <r>
      <rPr>
        <b/>
        <sz val="8"/>
        <rFont val="Arial"/>
        <family val="2"/>
        <charset val="204"/>
      </rPr>
      <t xml:space="preserve">, 24 портов 10/100/1000 Мбит/с RJ45+2SFP, </t>
    </r>
    <r>
      <rPr>
        <sz val="8"/>
        <rFont val="Arial"/>
        <family val="2"/>
        <charset val="204"/>
      </rPr>
      <t xml:space="preserve">дуплекс, общая пропускная способность 52Гбит/с, металлический корпус.Протестирован специально для применения в системах видеонаблюдения, исключает потерю пакетов при большх нагрузках. Металлический корпус. БП-встроенный. </t>
    </r>
  </si>
  <si>
    <t>TSn-24P26E</t>
  </si>
  <si>
    <r>
      <rPr>
        <b/>
        <sz val="8"/>
        <rFont val="Arial"/>
        <family val="2"/>
        <charset val="204"/>
      </rPr>
      <t>26-портовый управляемый пассивный PoE-коммутатор</t>
    </r>
    <r>
      <rPr>
        <sz val="8"/>
        <rFont val="Arial"/>
        <family val="2"/>
        <charset val="204"/>
      </rPr>
      <t xml:space="preserve"> с 24 портами </t>
    </r>
    <r>
      <rPr>
        <b/>
        <sz val="8"/>
        <rFont val="Arial"/>
        <family val="2"/>
        <charset val="204"/>
      </rPr>
      <t>Passive PoE 10/100Мб/с</t>
    </r>
    <r>
      <rPr>
        <sz val="8"/>
        <rFont val="Arial"/>
        <family val="2"/>
        <charset val="204"/>
      </rPr>
      <t>, 2 гигабитными комбинированными (SFP+RJ45) портами и встроенным блоком питания</t>
    </r>
  </si>
  <si>
    <t>TSn-24P26M</t>
  </si>
  <si>
    <r>
      <rPr>
        <b/>
        <sz val="8"/>
        <rFont val="Arial"/>
        <family val="2"/>
        <charset val="204"/>
      </rPr>
      <t>26-портовый управляемый PoE-коммутатор</t>
    </r>
    <r>
      <rPr>
        <sz val="8"/>
        <rFont val="Arial"/>
        <family val="2"/>
        <charset val="204"/>
      </rPr>
      <t xml:space="preserve"> с 24 портами PoE 10/100Мб/с, 2 гигабитными комбинированными (SFP+RJ45) портами и встроенным блоком питания</t>
    </r>
  </si>
  <si>
    <t>POE-Инжекторы</t>
  </si>
  <si>
    <t>TSn-PoE 48</t>
  </si>
  <si>
    <r>
      <rPr>
        <sz val="8"/>
        <rFont val="Arial"/>
        <family val="2"/>
        <charset val="204"/>
      </rPr>
      <t xml:space="preserve">PoE инжектор </t>
    </r>
    <r>
      <rPr>
        <b/>
        <sz val="8"/>
        <rFont val="Arial"/>
        <family val="2"/>
        <charset val="204"/>
      </rPr>
      <t>30Вт</t>
    </r>
    <r>
      <rPr>
        <sz val="8"/>
        <rFont val="Arial"/>
        <family val="2"/>
        <charset val="204"/>
      </rPr>
      <t xml:space="preserve">. Вход:100-240В (AC). Выход: 48B 0.7A. Передача по сети: 10/100Mб/с passive, встроенная грозозащита. Габариты:115*50*31мм
</t>
    </r>
  </si>
  <si>
    <t xml:space="preserve">PoE-сплиттеры </t>
  </si>
  <si>
    <t>TSn-SP12</t>
  </si>
  <si>
    <t xml:space="preserve">Одноканальный 10/100Mб/с IEEE802.3af  PoE-сплиттер для питания IP-видеокамер, которые не поддерживают PoE  
</t>
  </si>
  <si>
    <t>POE-Удлинители</t>
  </si>
  <si>
    <t>TSn-EPOE</t>
  </si>
  <si>
    <t xml:space="preserve">TSn-EPOE Удлинитель Ethernet + PoE предназначен для увеличения расстояния передачи 10/100 Ethernet + PoE по кабелю витой пары дополнительно на 100 м.
</t>
  </si>
  <si>
    <t>Номинальный выходной ток не более 8А; максимальный выходной ток 8,3А; резервное электропитание АКБ 2x7А*ч; защиты: АКБ от глубокого разряда, от переполюсовки при подключении АКБ, от КЗ, от перегрузки по току, от перегрева, потребителя от перенапряжения, от перенапряжения по входу и выходу, потребителя от импульсов до 4000 В; электронная защита АКБ от КЗ (без плавкого предохранителя), АКБ от короткого разряда на клеммах; автоматическое распределение  тока заряда АКБ в зависимости от тока нагрузки; дополнительный фильтр помех в сеть 220В; не более 3 кг (без аккумулятора); 280х215х75мм; металл; IP54</t>
  </si>
  <si>
    <t>1280 RM-7/2 PRO</t>
  </si>
  <si>
    <t>Номинальный выходной ток не более 8A; максимальный выходной ток| 8,3А; резервное электропитание АКБ 17А·ч, 2x12А·ч либо 2x7А·ч.; защиты: АКБ от глубокого разряда, от переполюсовки при подключении АКБ, от КЗ, от перегрузки по току, от перегрева, потребителя от перенапряжения, от перенапряжения по входу и выходу, потребителя от импульсов до 4000 В, электронная защита АКБ от КЗ (без плавкого предохранителя); автоматическое распределение  тока заряда АКБ в зависимости от тока нагрузки; дополнительный фильтр помех в сеть 220В;
не более 3 кг (без аккумулятора); 325х255х105мм</t>
  </si>
  <si>
    <t>1280 RM-17 PRO</t>
  </si>
  <si>
    <t>Номинальный выходной ток не более 5A; максимальный выходной ток 5,5А; резервное электропитание АКБ 17А·ч, 2x12А·ч либо 2x7А·ч.; защиты: АКБ от глубокого разряда, от переполюсовки при подключении АКБ, от КЗ, от перегрузки по току, от перегрева, потребителя от перенапряжения, от перенапряжения по входу и выходу, потребителя от импульсов до 4000 В, электронная защита АКБ от КЗ (без плавкого предохранителя); автоматическое распределение  тока заряда АКБ в зависимости от тока нагрузки; дополнительный фильтр помех в сеть 220В; не более 3 кг (без аккумулятора); 325х255х105мм</t>
  </si>
  <si>
    <t>1250 RM-17 PRO</t>
  </si>
  <si>
    <t>Номинальный выходной ток не более 5А; максимальный выходной ток 5,5А; резервное электропитание АКБ 2x7А*ч; защиты: АКБ от глубокого разряда, от переполюсовки при подключении АКБ, от КЗ, от перегрузки по току, от перегрева, потребителя от перенапряжения, от перенапряжения по входу и выходу, потребителя от импульсов до 4000 В, электронная защита АКБ от КЗ (без плавкого предохранителя), АКБ от короткого разряда на клеммах; автоматическое распределение  тока заряда АКБ в зависимости от тока нагрузки; дополнительный фильтр помех в сеть 220В; не более 3 кг (без аккумулятора); 80х215х75мм; металл; IP54</t>
  </si>
  <si>
    <t>1250 RM-7/2 PRO</t>
  </si>
  <si>
    <t>Номинальный выходной ток не более 5А; максимальный выходной ток 7А; резервное электропитание АКБ 7А*ч; защиты: АКБ от глубокого разряда, от переполюсовки при подключении АКБ, от КЗ, от перегрузки по току, от перегрева, потребителя от перенапряжения, от перенапряжения по входу и выходу, потребителя от импульсов до 4000 В, электронная защита АКБ от КЗ (без плавкого предохранителя); автоматическое распределение  тока заряда АКБ в зависимости от тока нагрузки; дополнительный фильтр помех в сеть 220В; не более 3 кг (без аккумулятора); 290х230х100мм; металл; IP54</t>
  </si>
  <si>
    <t>1250 RM-7 PRO</t>
  </si>
  <si>
    <t>Входное напряжение переменное от 160 до 242 В, частота 50 Гц; максимальный выходной ток 5А; максимальный выходной кратковременный (не более 5 минут) ток 7А; защиты: от КЗ, от перегрузки по току, от перегрева, потребителя от перенапряжения, от перенапряжения по входу и выходу, потребителя от импульсов до 4000 В; 0,3 кг; 119х76х80мм</t>
  </si>
  <si>
    <t>Номинальный выходной ток не более 3А; максимальный выходной ток 3,5А; резервное электропитание АКБ 7А*ч; защиты: АКБ от глубокого разряда, от переполюсовки при подключении АКБ, от КЗ, от перегрузки по току, от перегрева, потребителя от перенапряжения, от перенапряжения по входу и выходу, потребителя от импульсов до 4000 В, электронная защита АКБ от КЗ (без плавкого предохранителя); автоматическое распределение  тока заряда АКБ в зависимости от тока нагрузки; дополнительный фильтр помех в сеть 220В; 1 кг (без аккумулятора); 175х175х80мм; металл; IP54</t>
  </si>
  <si>
    <t>1230 RM-7 PRO</t>
  </si>
  <si>
    <t>Номинальный выходной ток не более 3А; максимальный выходной ток 3,5А; резервное электропитание АКБ 7А*ч; защиты: от КЗ, от перегрузки по току, от перегрева, потребителя от перенапряжения, от перенапряжения по входу и выходу, потребителя от импульсов до 4000 В; 1 кг (без аккумулятора); 175х175х80мм; металл; IP54</t>
  </si>
  <si>
    <t>1230 RM-7</t>
  </si>
  <si>
    <t>Входное напряжение переменное от 160 до 242 В, частота 50 Гц; постоянное выходное напряжение 12 - 14,0В; номинальный выходной ток 3А; максимальный выходной кратковременный ток (не более 5 минут) 4,5А; защиты: от КЗ, от перегрузки по току, от перегрева, потребителя от перенапряжения, от перенапряжения по входу и выходу, потребителя от импульсов до 4000 В; 0,3 кг; 147х39х31мм</t>
  </si>
  <si>
    <t>Номинальный выходной ток не более 2A; максимальный выходной ток 3,5А; резервное электропитание АКБ 7А*ч; защиты: АКБ от глубокого разряда, от переполюсовки при подключении АКБ, от КЗ, от перегрузки по току, от перегрева, потребителя от перенапряжения, от перенапряжения по входу и выходу, потребителя от импульсов до 4000 В; 1 кг (без аккумулятора); 175х175х80мм; металл; IP54</t>
  </si>
  <si>
    <t>1220 RM-7 PRO LIGHT</t>
  </si>
  <si>
    <t>Номинальный выходной ток не более 2А; максимальный выходной ток 3,5А; резервное электропитание АКБ 7А*ч; защиты: от КЗ, от перегрузки по току, от перегрева, потребителя от перенапряжения, от перенапряжения по входу и выходу, потребителя от импульсов до 4000 В, АКБ от КЗ (без плавкого предохранителя); автоматическое распределение  тока заряда АКБ в зависимости от тока нагрузки; дополнительный фильтр помех в сеть 220В; 1 кг (без аккумулятора); 175х175х80мм; металл; IP54</t>
  </si>
  <si>
    <t>1220 RM-7 PRO</t>
  </si>
  <si>
    <t>Номинальный выходной ток  не более 2А; максимальный выходной ток 3,5А; резервное электропитание АКБ 7А*ч; защиты: от КЗ, от перегрузки по току, от перегрева, потребителя от перенапряжения, от перенапряжения по входу и выходу, потребителя от импульсов до 4000 В; 1 кг (без аккумулятора); 175х175х80; металл; IP54</t>
  </si>
  <si>
    <t>1220 RM-7</t>
  </si>
  <si>
    <t>Входное напряжение переменное от 100 до 242 В, частота 50 Гц; постоянное выходное напряжение 13,6 - 14,0В; номинальный выходной ток 2А; защиты: от глубокого разряда, от КЗ, от перегрузки по току, от перегрева, потребителя от перенапряжения, от перенапряжения по входу и выходу, потребителя от импульсов до 4000 В, 0,3 кг, 75х50х35мм</t>
  </si>
  <si>
    <t>1220 Mini</t>
  </si>
  <si>
    <t xml:space="preserve">Входное напряжение переменное от 160 до 242 В, частота 50 Гц; постоянное выходное напряжение 12.0 - 13В; номинальный выходной ток 2,0А; максимальный кратковременный выходной ток (не более 5минут) 3,5А; защиты: АКБ от глубокого разряда, от КЗ, от перегрузки по току, от перегрева, потребителя от перенапряжения, от перенапряжения по входу и выходу, потребителя от импульсов до 4000 В, 0,3 кг, 147х39х31мм </t>
  </si>
  <si>
    <t>Разветвитель 1-8, кол-во подключаемых устройств 8 видеокамер, DC разъем - 8 штекеров</t>
  </si>
  <si>
    <t>Разветвитель 1-8</t>
  </si>
  <si>
    <t>Разветвитель 1-4, кол-во подключаемых устройств 4 видеокамеры, DC разъем - 4 штекера</t>
  </si>
  <si>
    <t>Разветвитель 1-4</t>
  </si>
  <si>
    <t>Передача черно-белого видеосигнала на расстоянии до 600 м, цветного видеосиггнала на расстоянии доо 400 м по витой паре. Расстояние передачи черно-белого видеосигнала может быть увеличино до 1000м, а цветного до 800м при использовании активных приемников. Пассивный, электропитание не требуется.
Коаксиальный кабель для передачи видеосигнала не требуется.</t>
  </si>
  <si>
    <t xml:space="preserve">Приемопередатчик </t>
  </si>
  <si>
    <t>Поддержка PoE-стандартов IEEE 802.3af, мощность не более 12Вт, Скорость передачи данных не менее 10/100 Мбит/с), питание PoE, не менее 1 порта RJ-45 (PoE) вх., не менее 1 порта RJ-45 (Ethernet) вых., DC5.5мм (штекер) вых. 12V (1A), совместим с оборудованием стандартов IEEE 802.3af, IEEE 802.3at</t>
  </si>
  <si>
    <t>PoE-сплиттер AKSILIUM</t>
  </si>
  <si>
    <t>Полоса частот 20 - 20 Кгц, сопротивление нагрузке 1 кОм, дальность приема до 5 м, подключение трехпроводное,  -10+45°С, DC12V 10mA</t>
  </si>
  <si>
    <t>2D контроль: вверх/вниз/влево/вправо, протоколы Pelco-D, Pelco-P, Hikvision, Dahua, поддержка до 255 камер, RS-485, DC12V 1А, -10°C +45°C</t>
  </si>
  <si>
    <t>PTZ 2D Controller Mini</t>
  </si>
  <si>
    <t>Разъем BNC с пружиной под винт и пайку</t>
  </si>
  <si>
    <t>BNC</t>
  </si>
  <si>
    <t>Тестовый AHD монитор 4.3” LCD, AHD/CVBS цвет, TVI/CVI ч/б, подсветка</t>
  </si>
  <si>
    <t>Разъем питания 12 вольт (папа)</t>
  </si>
  <si>
    <t>12 вольт (папа)</t>
  </si>
  <si>
    <t>Разъем питания 12 вольт (мама)</t>
  </si>
  <si>
    <t>12 вольт (мама)</t>
  </si>
  <si>
    <t>Комплект уличный 4 мультиформатных камеры + регистратор, 1/4" CMOS SOI H62, фиксированный объектив 3,6, 0,01 Люкс/ F1.2,  AHD/TVI/CVI 1280 x 720p, CVBS 960 x 576p, подсветка до 25 м,  -45°C +45°C. Регистратор 4 канала, коаксиальный кабель 4 бухты по 10 м, блок питания 4А, разветвитель на 4 камеры</t>
  </si>
  <si>
    <t>Комплект внутренний 4 мультиформатных камеры + регистратор, 1/4" CMOS SOI H62, фиксированный объектив 3,6, 0,01 Люкс/ F1.2,  AHD/TVI/CVI 1280 x 720p, CVBS 960 x 576p, подсветка до 30 м,  - 10°C +60°C. Регистратор 4 канала, коаксиальный кабель 4 бухты по 10 м, блок питания 4А, разветвитель на 4 камеры</t>
  </si>
  <si>
    <t>Уличная цилиндрическая камера 4 MP, 1/3" CMOS OmniVision OV4689, 0,01 Люкс, вариофокальный объектив 2,8-12 мм, угол обзора , AHD 2560 x 1440, -45°C +45°C, подсветка до 60 м</t>
  </si>
  <si>
    <t>AHD 403 V (2.8-12)</t>
  </si>
  <si>
    <t>Уличная цилиндрическая камера 4 MP, 1/3" CMOS OmniVision OV4689, 0,01 Люкс, фиксированный объектив 3,6 мм, угол обзора , AHD 2560 x 1440, -45°C +45°C, подсветка	до 20 м</t>
  </si>
  <si>
    <t>AHD 403 F (3.6)</t>
  </si>
  <si>
    <t>Купольная внутренняя камера 4 MP, 1/3" CMOS OmniVision OV4689, 0,01 Люкс, фиксированный объектив 3,6 мм, угол обзора , AHD 2560 x 1440,  - 10°C +60°C, подсветка	до 20 м</t>
  </si>
  <si>
    <t>AHD 401 F (3.6)</t>
  </si>
  <si>
    <t>AHD Камеры 4 Мегапикселя</t>
  </si>
  <si>
    <t xml:space="preserve"> </t>
  </si>
  <si>
    <t>Уличная цилиндрическая камера 3 MP, 1/3" CMOS Aptina AR0330, 0,01 Люкс, вариофокальный объектив 2,8-12 мм, AHD 1920 x 1536,  -45°C +45°C, подсветка	до 60 м, коаксиальное управление</t>
  </si>
  <si>
    <t>CMF 303 V (2.8-12)</t>
  </si>
  <si>
    <t>Уличная цилиндрическая 3 MP, 1/3" CMOS Aptina AR0330, 0,01 Люкс, фиксированный объектив 3,6 мм, угол обзора , AHD 1920 x 1536, -45°C +45°C, подсветка до 20 м, коаксиальное управление</t>
  </si>
  <si>
    <t>CMF 303 F (3.6)</t>
  </si>
  <si>
    <t>Купольная внутренняя камера 3 MP, 1/3" CMOS Aptina AR0330, 0,01 Люкс, фиксированный объектив 3,6 мм, угол обзора , AHD 1920 x 1536, - 10°C +60°C, подсветка до 20 м, коаксиальное управление, коаксиальное управление</t>
  </si>
  <si>
    <t>CMF 301 F (3.6)</t>
  </si>
  <si>
    <t>AHD Камеры 3 Мегапикселя</t>
  </si>
  <si>
    <t>Поворотная уличная камера 2 Мр, 1/3" CMOS Panasonic, 0,05 Люкс/ F1.6,0 Люкс (ИК вкл.), варифокальный объектив 4,7-84,6 мм, 18х-кратное оптическое увеличение, горизонтальный 360°/ вертикальный 90°, -45°C +45°C, подсветка до 50 м, протоколы Pelco-D/P, 256 предустановок</t>
  </si>
  <si>
    <t>AHD 207 PTZ (4.7-84.6)</t>
  </si>
  <si>
    <t>Поворотная уличная камера 2 Мр, 1/3" CMOS Sony Exmor IMX 222, 0,001 Люкс/ F1.2, варифокальный объектив 2,8-12 мм, 4х-кратное оптическое увеличение, угол обзора 35-75°, обзор/наклон  260°/ -60°~5°, -45°C +45°C, подсветка до 50 м адаптивная, протоколы Pelco-D/P, 255 предустановок</t>
  </si>
  <si>
    <t>AHD 207 PTZ (2.8-12)</t>
  </si>
  <si>
    <t>Миниатюрная внутренняя камера 2Мр, 1/2.8" CMOS Aptina 2441H, 0.001 Люкс / F1.2, фиксированный объектив 2,8 мм, угол обзора 105°, AHD-H 1920 x 1080p, - 10°C +45°C</t>
  </si>
  <si>
    <t>1908 AHD (2.8) APTINA</t>
  </si>
  <si>
    <t>Миниатюрная внутренняя камера 2Мр, 1/2.8" CMOS Sony Exmor IMX322, 0.001 Люкс / F1.2, фиксированный объектив 2,8 мм, угол обзора 105°, AHD-H 1920 x 1080p, - 10°C +45°C</t>
  </si>
  <si>
    <t>1908 AHD (2.8)</t>
  </si>
  <si>
    <t>Уличная цилиндрическая камера 2 MP, 1/2,9" CMOS Sony Exmor IMX323, 0,001 Люкс, моторизированный объектив, автофокус,  вариофокальный объектив 2,8-12 мм, угол обзора , AHD/TVI/CVI 1920 x 1080p, CVBS 960 x 576p, -45°C +45°C, подсветка до 60 м, коаксиальное управление</t>
  </si>
  <si>
    <t>CMF 203 V (2.8-12) Motor</t>
  </si>
  <si>
    <t>Цилиндрическая уличная камера 2Мр, 1/3" CMOS Aptina 0230, 0.01 Люкс / F1.2, варифокальный объектив 2,8 - 12 мм, угол обзора 32-100°, AHD-H 1920 x 1080p, CVBS (аналоговый) 960 x 576p, - 45°C +45°C, подсветка до 60 метров</t>
  </si>
  <si>
    <t>1903 V AHD-H APTINA</t>
  </si>
  <si>
    <t>Цилиндрическая уличная камера 2Мр, 1/3" CMOS Aptina 0230, 0.01 Люкс / F1.2, фиксированный объектив 3,6 мм, угол обзора 85°, AHD-H 1920 x 1080P, CVBS (аналоговый) 960 x 576P, - 45°C +45°C, подсветка до 45 метров</t>
  </si>
  <si>
    <t>1903 AHD-H APTINA</t>
  </si>
  <si>
    <t>Купольная уличная антивандальная камера 2Мр, 1/2.8" CMOS Sony Exmor IMX322, 0.001 Люкс / F1.2, вариофокальный объектив 2,8 - 12 мм, угол обзора 39-98°, AHD-H 1920 x 1080p, CVBS (аналоговый) 960 x 576p, - 45°C +45°C , подсветка до 30 метров</t>
  </si>
  <si>
    <t xml:space="preserve">1902 V AHD-H </t>
  </si>
  <si>
    <t>Антивандальная уличная купольная камера 2 MP, 1/2,9" CMOS Sony Exmor IMX323, 0,001 Люкс, фиксированный объектив 3,6 мм, угол обзора , AHD/TVI/CVI 1920 x 1080p, CVBS 960 x 576p, -45°C +45°C, подсветка до 20 м</t>
  </si>
  <si>
    <t>CMF 202 F (3.6)</t>
  </si>
  <si>
    <t>Купольная внутренняя камера 2Мр,1/3" CMOS Aptina 0230, 0.01 Люкс / F1.2, варифокальный объектив 2,8 - 12 мм, угол обзора 32-100°, AHD-H 1920 x 1080p, AHD-M 1280 x 720p, CVBS (аналоговый) 960 x 576p, - 10°C +60°C, подсветка до 25 метров</t>
  </si>
  <si>
    <t>1901 V AHD-H APTINA</t>
  </si>
  <si>
    <t>Купольная внутренняя камера 2 MP, 1/2,9" CMOS Sony Exmor IMX323, 0,001 Люкс, фиксированный объектив 3,6 мм, угол обзора , AHD/TVI/CVI 1920 x 1080p, CVBS 960 x 576p, - 10°C +60°C, подсветка до 20 м</t>
  </si>
  <si>
    <t>CMF 201 F (3.6)</t>
  </si>
  <si>
    <t>AHD Камеры 2 Мегапикселя</t>
  </si>
  <si>
    <t>Миниатюрная внутренняя камера 1Мр, 1/4" CMOS SOI H42, 0.01 Люкс / F1.2, фиксированный объектив 2,8мм,  угол обзора 65°, AHD-M 1280 x 720p, 35х35x30мм, - 10°C +45°C</t>
  </si>
  <si>
    <t>7208 AHD (2.8)</t>
  </si>
  <si>
    <t>Уличная цилиндрическая камера 1Мр, 1/4" CMOS OmniVision OV9712, варифокальный объектив 5-50мм, угол обзора 6-36°, AHD-M 1280 x 720p, CVBS 9аналоговый) 960x576p, - 45°C +45°C, подсветка до 100 м</t>
  </si>
  <si>
    <t>7205 V AHD</t>
  </si>
  <si>
    <t>Уличная цилиндрическая камера 1Мр, 1/4" CMOS SOI H42, 0.001 Люкс / F1.2, варифокальный объектив 2,8-12мм, угол обзора 25-65°, AHD-M 1280 x 720p, CVBS (аналоговый) 960 x 576p, - 45°C +45°C, подсветка до 60 м, поддержка TVI, CVI, AHD, CVBS (аналоговый)</t>
  </si>
  <si>
    <t>7203 V AHD Base</t>
  </si>
  <si>
    <t>Уличная цилиндрическая камера 1Мр, 1/4" CMOS OmniVision OV9712, 0.001 Люкс / F1.2, варифокальный объектив 2,8-12мм, угол обзора 25-65°, AHD-M 1280 x 720p, CVBS (аналоговый) 960 x 576p, - 45°C +45°C, подсветка до 40 м</t>
  </si>
  <si>
    <t>7203 V AHD</t>
  </si>
  <si>
    <t>Цилиндрическая уличная камера 1Мр, 1/4" CMOS SOI H42, 0.01 Люкс / F1.2, фиксированный объектив 2,8мм, угол обзора 65°, AHD-M 1280 x 720p, CVBS (аналоговый) 960x576p,  - 45°C +45°C, подсветка до 10 метров, поддержка TVI, CVI, AHD, CVBS (аналоговый)</t>
  </si>
  <si>
    <t>7203 AHD (2.8) Base</t>
  </si>
  <si>
    <t>Антивандальная уличная миниатюрная камера 1 MP, 1/4" CMOS OmniVision OV9732, 0.001 Люкс / F1.2, фиксированный объектив 3,6 мм, угол обзора 63°, AHD/TVI/CVI 1280 x 720p, CVBS 960 x 576p, -45°C +45°C, подсветка до 15 м, коаксиальное управление</t>
  </si>
  <si>
    <t>CMF 102 F (3.6) Mini</t>
  </si>
  <si>
    <t>Антивандальная уличная купольная камера 1Мр, 1/4" CMOS SOI H42, 	0.3 Люкс (день) / F1.2, варифокальный объектив 2,8 -12 мм, угол обзора 23°- 69° AHD, 23°- 64° CVBS (аналоговый), AHD-M 1280 x 720p, CVBS (аналоговый) 960 x 576p, - 45°C +45°C, подсветка до 20 метров</t>
  </si>
  <si>
    <t>7202 V AHD Base</t>
  </si>
  <si>
    <t>Купольная антивандальная камера 1Мр, 1/4" CMOS OmniVision OV9712, 0.001 Люкс / F1.2, варифокальный объектив 2,8-12мм, угол обзора 25-65°, AHD-M 1280 x 720p, CVBS (аналоговый) 960 x 576p, - 45°C +45°C, подсветка до 20 м</t>
  </si>
  <si>
    <t>7202 V AHD</t>
  </si>
  <si>
    <t>Антивандальная уличная купольная камера 1мр, 1/4" CMOS SOI H42, 0.001 Люкс / F1.2, фиксированный объектив 2,8 мм, угол обзора 65°, AHD-M 1280х720p, CVBS (аналоговый) 960 x 576p, - 45°C +45°C, подсветка до 10 метров, поддержка TVI, CVI, AHD, CVBS (аналоговый)</t>
  </si>
  <si>
    <t>7202 AHD (2.8) Base</t>
  </si>
  <si>
    <t>Внутренняя купольная камера 1Мр, 1/4" CMOS Sensor OV9712, 	0.01 Люкс, варифокальный объектив 2,8 -12 мм, угол обзора 23°- 69° AHD, 23°- 64° CVBS (аналоговый), AHD-M 1280 x 720p, CVBS (аналоговый) 960 x 576p, - 10°C +45°C, подсветка до 25 метров</t>
  </si>
  <si>
    <t>7201 V AHD Base</t>
  </si>
  <si>
    <t>Купольная внутренняя камера 1 MP, 1/4" CMOS OmniVision OV9732, 0.01 Люкс, фиксированный объектив 2,8 мм, угол обзора 65°, AHD/TVI/CVI 1280 x 720p, CVBS 960 x 576p,  - 10°C +45°C, подсветка до 20 м, коаксиальное управление</t>
  </si>
  <si>
    <t>CMF 101 F (2.8)</t>
  </si>
  <si>
    <t>AHD Камеры 1 Мегапиксель</t>
  </si>
  <si>
    <t>32 канала, Только аналог: 32xAHDNH/1080N - 15 к/с (воспр. 16, просм. 32), 24xAHDNH/1080N - 25 к/с (воспр. 8, просм. 24), 16xAHDNH/1080N - 25 к/с (воспр. 16, просм. 16),  Аналог  + IP: 8xAHDNH/1080N +8x960P  - 25 к/с (воспр. 8, просм. 16)   Только IP: 32x1080P - 25 к/с (воспр. 8, просм. 32), 16x3M - 25 к/с (воспр. 8, просм. 16), 8x5M - 25 к/с (воспр. 4, просм. 8), видео 32 BNC вх., 1 вых. VGA, 1 вых. HDMI, аудио 16 вх., 1 вых., VGA, HDMI, RJ-45, 2xUSB 2.0, RS-485(AB), RS-232(TX/RX), DS 12V, Alarm (тревога), 4 SATA 3.5" (4x8Тб)</t>
  </si>
  <si>
    <t>HVR-3201 Alm AHD/IP/CVBS</t>
  </si>
  <si>
    <t>32-канальные</t>
  </si>
  <si>
    <t>24 канала, Только аналог: 24xAHDNH/1080N - 25 к/с (воспр. 8, просм. 24), 16xAHDNH/1080N - 25 к/с (воспр. 16, просм. 16),  Аналог  + IP: 8xAHDNH/1080N +8x960P  - 25 к/с (воспр. 8, просм. 16)   Только IP: 32x1080P  - 25 к/с (воспр. 8, просм. 32), 16x3M - 25 к/с (воспр. 8, просм. 16), 8x5M - 25 к/с  (воспр. 4, просм. 8), видео 24 BNC вх., 1 вых. VGA, 1 вых. HDMI, аудио 16 вх., 1 вых., VGA, HDMI, RJ-45, 2xUSB 2.0, RS-485(AB), RS-232(TX/RX), DS 12V, Alarm (тревога), 4 SATA 3.5" (4x8Тб)</t>
  </si>
  <si>
    <t>HVR-2401 Alm AHD/IP/CVBS</t>
  </si>
  <si>
    <t>24-канальные</t>
  </si>
  <si>
    <t>16 каналов, Только аналог: 16xAHDH/1080P-12к/с (воспр. 16, просм. 16), 8xAHDNH/1080P(воспр. 16, просм. 16), 8xAHDH/1080P(воспр. 8, просм. 8), 8xAHDH/1080P(воспр. 4, просм. 8) Аналог  + IP: 8xAHDH/1080P +8x1080P (воспр. 8, просм. 16)   Только IP: 8x1080P+8x960P (воспр. 16, просм. 16), 8x3M(воспр. 8, просм. 8), 4x5M (воспр. 4, просм. 4), 16 видео вх., аудио 2 вх., 1 вых., VGA, HDMI, RJ-45, 2xUSB 2.0, RS-485(AB), DS 12V, Поддержка 3G модема/ Wi-Fi, ОS Android, IОS, 2 SATA 3.5" 2x6Тб</t>
  </si>
  <si>
    <t>16H</t>
  </si>
  <si>
    <t>16 каналов, AHD, CVBS, TVI, Только аналог: 16xAHDNH/1080N(воспр. 16, просм. 16) - 12 к/с, 8xAHDNH/1080N (воспр. 8, просм. 8) - 12 к/с, Аналог + IP: 8xAHDNH/1080N (воспр. 8, просм. 16) - 25 к/с + 8x960P (воспр. 8, просм. 16) - 25 к/с Только IP: 8x1080P (воспр. 4, просм. 8) - 25 к/с 16x960P  - 25 к/с(воспр. 9, просм. 16) 4x3M - 25 к/с (воспр. 2, просм. 4), 4x5M (воспр. 4 просм. 4) - 25 к/с, 8 видео вх., аудио 2 вх., 1 вых., VGA, HDMI, RJ-45, 2xUSB 2.0, RS-485(AB), DS 12V, поддержка 3G модема/ Wi-Fi, ОS Android, IОS, 2 SATA 3.5" 2x6Тб</t>
  </si>
  <si>
    <t>16 MultiF</t>
  </si>
  <si>
    <t>8 каналов, Только аналог: 8x4M- 8 к/с, 3М - 10 к/с, 1080Р - 15 к/с, 720З - 25 к/с (воспр. 4, просм. 8); Аналог + IP: 4x4M + 4x4M- 8 к/с, 3М - 10 к/с, 1080Р - 15 к/с, 720З - 25 к/с (воспр. 4, просм. 8); Только IP: 8x1080P + 8x960P - 25 к/с (воспр. 4, просм. 16); 4x3M - 25 к/с (воспр. 4, просм. 4); 4x5M - 25 к/с (воспр. 2, просм. 4), 8 видео вх., Аудио 4 вх., 1 вых., VGA, HDMI, RJ-45, 2xUSB 2.0, RS-485(AB), DS 12V, поддержка 3G модема/ Wi-Fi, ОS Android, IОS, 1 SATA 3.5" до 6Tб (в комплект не входит)</t>
  </si>
  <si>
    <t>HVR 0804 AHD/IP/CVBS/TVI/CVI</t>
  </si>
  <si>
    <t>8 каналов, Только аналог: 8xAHDM/720P(воспр. 4, просм. 8), 8xAHDM/720P(воспр. 8, просм. 8), 4xAHDM/720P(воспр. 4, просм. 4), 8xAHDL/960H(воспр.4 , просм. 8)  Аналог  + IP: 4xAHDM/720P 4+x720P (воспр.4 , просм. 8)   Только IP: 2x1080P + 2x720P (воспр. 4, просм. 4), 8x720P(воспр. 8, просм. 8), 8 видео вх., аудио 8 вх., 1 вых., VGA, HDMI, RJ-45, 3xUSB 2.0, RS-485(AB), DC 12V, ALARM, поддержка 3G модема/ Wi-Fi, ОS Android, IОS, 2 SATA 3.5" 2x6Тб</t>
  </si>
  <si>
    <t>AHD-08M Pro</t>
  </si>
  <si>
    <t>8 каналов,Только аналог: 4xAHDH/1080P - 15 к/с (воспр. 4, просм. 4), 8xAHDNH/1080N - 12 к/с (воспр. 4, просм. 8) Аналог + IP: 2xAHDH/1080P + 2x1080P - 25 к/с (воспр. 2, просм. 8)   Только IP: 8x1080P - 25 к/с (воспр. 2, просм. 8);  8x960P(воспр. 4, просм. 8);  4x3M(воспр. 1, просм.4), 8 видео вх., Аудио 1 вх., 1 вых., VGA, HDMI,  2xUSB 2.0, RJ45, DS 12V, ОS Android, IОS, 1 SATA 3.5" до 6Tб (в комплект не входит)</t>
  </si>
  <si>
    <t>08M Mini</t>
  </si>
  <si>
    <t>8 каналов, Только аналог: 8xAHDH/1080P-12к/с (воспр. 4, просм. 8), 8xAHDNH/1080N-25к/с (воспр. 8, просм. 8) Аналог + IP: 4xAHDH/1080P-25к/с  + 4x1080P-25к/с (воспр. 4, просм. 8)   Только IP: 8x1080P + 8х960Р -25к/с (воспр. 4, просм. 16);  16x960P-25к/с (воспр. 9, просм. 16);  4x3M-25к/с (воспр. 4, просм.4), 4x5M-25к/с (воспр. 2, просм.4), 8 видео вх., аудио 1 вх., 1 вых., VGA, HDMI,  2xUSB 2.0, RJ45, DS 12V, ОS Android, IОS, 1 SATA 3.5" до 6Tб (в комплект не входит)</t>
  </si>
  <si>
    <t>08H Mini</t>
  </si>
  <si>
    <t>8 каналов, Только аналог: 8xAHDH/1080P-15 к/с (воспр. 4, просм. 8), 8xAHDNH/1080N- 25к/с (воспр. 8, просм. 8)  Только IP: 8x1080P- 25к/с (воспр. 4, просм. 8);  16x960P- 25к/с (воспр. 9, просм. 16);  4x3M- 25к/с (воспр. 4, просм.4), 4x5M- 25к/с (воспр. 2, просм.4), 8 видео вх., аудио 4 вх., 1 вых., VGA, HDMI, RJ-45, 2xUSB 2.0, RS-485(AB), DS 12V, ОS Android, IОS, 1 SATA 3.5" до 6Tб</t>
  </si>
  <si>
    <t>08H</t>
  </si>
  <si>
    <t>4 канала, Только аналог: 4x4M - 8 к/с, 3М - 10 к/с, 1080Р - 15 к/с, 720З - 25 к/с (воспр. 4, просм. 4); Аналог + IP: 2x4M + 2x4M - 8 к/с, 3М - 10 к/с, 1080Р - 15 к/с, 720З - 25 к/с (воспр. 2, просм. 4); Только IP: 16x1080P - 25 к/с (воспр. 2, просм. 16); 9x1080P- 25 к/с (воспр. 4, просм. 9); 16x960P- 25 к/с (воспр. 4, просм. 16); 4x5M- 25 к/с (воспр. 1, просм. 4); 4 видео вх., Аудио 4 вх., 1 вых., VGA, HDMI, RJ-45, 2xUSB 2.0, RS-485(AB), DS 12V, поддержка 3G модема/ Wi-Fi, ОS Android, IОS, 1 SATA 3.5" до 6Tб (в комплект не входит)</t>
  </si>
  <si>
    <t>HVR 0404 AHD/IP/CVBS/TVI/CVI</t>
  </si>
  <si>
    <t>4 канала, Только аналог: 4xAHDH/1080P - 15 к/с (воспр. 4, просм. 4). Аналог + IP: 2xAHDH/1080P + 2x1080P - 25 к/с (воспр. 2, просм. 4); 4xAHDNH/1080N + 4x960P - 25 к/с (воспр. 4, просм. 8). Только IP: 16x1080P - 25 к/с (воспр. 2, просм. 16); 9x1080P - 25 к/с (воспр. 4, просм. 9); 16x960P - 25 к/с (воспр. 4, просм. 16);  4x5M - 25 к/с (воспр. 1, просм.4), 4 видео вх., Аудио 4 вх., 1 вых., VGA, HDMI,  2xUSB 2.0, RJ45, DS 12V, RS 485V, ОS Android, IОS, 1 SATA 3.5" до 6Tб (в комплект не входит)</t>
  </si>
  <si>
    <t>HVR 0402 AHD/IP/CVBS</t>
  </si>
  <si>
    <t>4 канала, только аналог: 4xAHDM/720P - 25 к/с (воспр. 1, просм. 4), 4xAHDNH/1080N - 12 к/с (воспр. 1, просм. 4), 4xAHDM/720P - 15 к/с (воспр. 2, просм. 4), 4xAHDL/960H - 25 к/с (воспр. 4, просм. 4).  Аналог + IP: 2xAHDM/720P - 25 к/с  + 2x720P - 25 к/с (воспр. 2, просм. 4)   Только IP: 4x1080P - 25 к/с (воспр. 1, просм. 4);  8x960P - 25 к/с (воспр. 1, просм. 8);  8x720P - 25 к/с (воспр. 1, просм.8), 4 видео вх., Аудио: 1 вх., 1 вых., VGA, HDMI,  2xUSB 2.0, RJ45, DS 12V, ОS Android, IОS, 1 SATA 3.5" 4Tб (в комплект не входит)</t>
  </si>
  <si>
    <t>04M Mini</t>
  </si>
  <si>
    <t>4 канала, Только аналог: 4xAHDH/1080P-15к/с (воспр. 4, просм. 4), 4xAHDNH/1080N-25к/с (воспр. 4, просм. 4) Аналог + IP: 2xAHDH/1080P-25к/с  + 2x1080P-25к/с (воспр. 2, просм. 4)   Только IP: 8x1080P-25к/с (воспр. 2, просм. 8);  8x960P-25к/с (воспр. 4, просм. 8);  4x3M-25к/с (воспр. 1, просм.4), 4 видевхода, Аудио: 1 вх., 1 вых., VGA, HDMI,  2xUSB 2.0, RJ45, DS 12V, ОS Android, IОS, 1 SATA 3.5" 6Tб (в комплект не входит)</t>
  </si>
  <si>
    <t>04H Mini</t>
  </si>
  <si>
    <t>AHD Видеорегистраторы</t>
  </si>
  <si>
    <t>Уличная цилиндрическая камера 5 Мр, 1/1.8" CMOS Sony Exmor IMX178, 0.001 Люкс (ночь) / F1.2, варифокальный объектив 3,6-10 мм, угол обзора 40-96°, 2592x1944(5M), 2048x1536(3M), 1920x1080 (Full HD), 1280x720 (HD), 704x576 (D1), -45°C +45°C, подсветка до 60 м</t>
  </si>
  <si>
    <t>IP-503 VP (3,6-10)</t>
  </si>
  <si>
    <t>IP камеры 5 Мегапикселей</t>
  </si>
  <si>
    <t>Уличная камера 4Mр, 1/3" CMOS OmniVision OV4689, 0.001 Люкс, варифокальный объектив 2,8-12 мм, угол обзора 30-95°, 2592x1520 (4M) -18 к/с, 2048x1536 (3M) - 22 к/с, 1920x1080 (Full HD) - 25 к/с, 1280x720 (HD) - 25 к/с, 704x576 (D1) - 25 к/с, -45°C +45°C, подсветка до 60 м</t>
  </si>
  <si>
    <t>1503 V IP POE</t>
  </si>
  <si>
    <t>Купольная внутренняя камера 4Мр, 1/3" CMOS OmniVision OV4689, 0.001 Люкс, варифокальный объектив 2,8-12mm, угол обзора 30-95°, 2592x1520(4M), 2048x1536(3M), 1920x1080 (Full HD), 1280x720 (HD), 704x576 (D1) , 352x288 (CIF), до  25 к/с для всех разрешений, - 10°C +50°C, подсветка до 25м</t>
  </si>
  <si>
    <t>1501 V IP POE</t>
  </si>
  <si>
    <t>IP камеры 4 Мегапикселя</t>
  </si>
  <si>
    <t>Уличная цилиндрическая Wi-Fi камера 2 Мр, 1/2,8" CMOS Sony Exmor IMX323, 0.001 Люкс, варифокальный объектив 2,8 - 12 мм, 1920x1080 (Full HD), 1280x720 (HD), 704x576 (D1), 352x288 (CIF), до 25 к/с для всех разрешений, -45°C +45°C, подсветка до 25 м, аудио</t>
  </si>
  <si>
    <t>IP-203S VPA (2.8-12) Wi-Fi</t>
  </si>
  <si>
    <t>Цилиндрическая уличная камера 2Мр, 1/2.9" CMOS Sony Exmor IMX 322, 0.001 Люкс, варифокальный объектив 5 - 50mm, угол обзора 10-50°, 1920x1080 (Full HD), 1280x720 (HD), 704x576 (D1) , 352x288 (CIF), до  25 к/с для всех разрешений, -45°C +45°C, подсветка до 100 м</t>
  </si>
  <si>
    <t>1905 V IP POE</t>
  </si>
  <si>
    <t>Цилиндрическая уличная камера 2Мр, 1/2.9" CMOS Sony Exmor IMX 322, 0.001 Люкс, варифокальный объектив 2,8 - 12 мм, угол обзора 33-95°, 1920x1080 (Full HD), 1280x720 (HD), 704x576 (D1) , 352x288 (CIF), до  25 к/с для всех разрешений, -45°C +45°C, подсветка до 60 м</t>
  </si>
  <si>
    <t>1903 V IP POE</t>
  </si>
  <si>
    <t>Цилиндрическая уличная камера 2 Мр, 1/2.9" CMOS Sony Exmor IMX 322, 0.001 Люкс, фиксированный объектив 3,6mm, угол обзора 90°, 1920x1080 (Full HD), 1280x720 (HD), 704x576 (D1), до  25 к/с для всех разрешений, -45°C +45°C, подсветка до 30 м</t>
  </si>
  <si>
    <t>IP-203 FP (3.6)</t>
  </si>
  <si>
    <t>Купольная уличная антивандальная камера 2Мр, 1/2.9" CMOS Sony Exmor IMX 322, 0.001 Люкс, варифокальный объектив 2,8 - 12 мм, угол обзора 33-95°, 1920x1080 (Full HD), 1280x720 (HD), 704x576 (D1), 352x288 (CIF), до  25 к/с для всех разрешений, -45°C +45°C, подсветка до 30 м</t>
  </si>
  <si>
    <t>1902 V IP POE</t>
  </si>
  <si>
    <t>Купольная уличная камера 2Мр,1/2.9" CMOS Sony Exmor IMX 322, 0.001 Люкс, фиксированный объектив 3,6 мм, угол обзора 90°, 1920x1080 (Full HD), 1280x720 (HD), 704x576 (D1) , 352x288 (CIF), до  25 к/с для всех разрешений, - 45°C +45°C, DC 12V, подсветка до 20 м</t>
  </si>
  <si>
    <t>1902 IP POE</t>
  </si>
  <si>
    <t xml:space="preserve">Антивандальные </t>
  </si>
  <si>
    <t>Купольная внутренняя камера 2Мр, 1/2.9" CMOS Sony Exmor IMX 322, 0.001 Люкс, варифокальный объектив 2,8-12mm, угол обзора 33-95°, 1920x1080 (Full HD), 1280x720 (HD), 704x576 (D1) , 352x288 (CIF), до  25 к/с для всех разрешений,  - 10°C +60°C, подсветка до 25 метров, линейный аудио вход формата RCA</t>
  </si>
  <si>
    <t>1901 VA IP POE</t>
  </si>
  <si>
    <t>Купольная внутренняя камера 2Мр, 1/2.9" CMOS Sony Exmor IMX 322, 0.001 Люкс, варифокальный объектив 2,8-12mm, угол обзора 30-95°, 1920x1080 (Full HD), 1280x720 (HD), 704x576 (D1) , 352x288 (CIF), до  25 к/с для всех разрешений, - 10°C +45°C, подсветка до 25 метров</t>
  </si>
  <si>
    <t>1901 V IP POE</t>
  </si>
  <si>
    <t>Купольная внутренняя камера 2Мр, 1/2.9" CMOS Sony Exmor IMX 322, 0.001 Люкс, фиксированный люъектив 3,6mm , угол обзора 90°, 1920x1080 (Full HD), 1280x720 (HD), 704x576 (D1) , 352x288 (CIF), до  25 к/с для всех разрешений, - 10°C +60°C, подсветка до 25 м</t>
  </si>
  <si>
    <t>IP камеры 2 Мегапикселя</t>
  </si>
  <si>
    <t>Миниатюрная внутренняя камера 1мр, 1/4" CMOS OmniVision OV9712, 0.01 Люкс / F1.2, фиксированный объектив 3,6mm, угол обзора 60°, 1280x720 (HD), 704x576 (D1), до  25к/с для всех разрешений,  - 10°C +45°C</t>
  </si>
  <si>
    <t>7208 IP</t>
  </si>
  <si>
    <t>Уличная цилиндрическая камера 1Мр, 1/4'' CMOS OmniVision OV9712, 0.01 Люкс, вариофокальный объектив 2,8-12мм, угол обзора 26-68°, 1280x720 (HD), 704x576 (D1), 352x288(CIF), до  25 к/с для всех разрешений, - 45°C +45°C, подсветка до 60 м</t>
  </si>
  <si>
    <t>7203 V IP</t>
  </si>
  <si>
    <t>Цилиндрическая уличная камера 1Мр, 1/4" CMOS OmniVision OV9712, 0.01 Люкс, фиксированный объектив 2,8мм, угол обзора 64°, 1280x720 (HD), 704x576 (D1), 352x288(CIF), до  25 к/с для всех разрешений, - 45°C +45°C, подсветка до 30 м</t>
  </si>
  <si>
    <t>7203 IP (2.8)</t>
  </si>
  <si>
    <t>Антивандальная уличная купольная камера 1Мр, 1/4" CMOS OmniVision OV9712, 0.01 Люкс, фиксированный объектив 2,8 мм, угол обзора 70°, 1280x720 (HD), 704x576 (D1), 352x288 (CIF), до  25 к/с для всех разрешений, - 45°C +45°C, подсветка до 20 м, линейный аудио вход формата RCA</t>
  </si>
  <si>
    <t>7202 A IP (2.8)</t>
  </si>
  <si>
    <t>Купольная внутренняя камера 1Мр, 1/4" CMOS OmniVision OV9712, 0.01 Люкс, варифокальный объектив 2,8 -12mm, угол обзора 24 -67°, 1280x720 (HD), 704x576 (D1) , 352x288 (CIF), до 30 к/с для всех разрешений, - 10°C +45°C, подсветка до 25 метров</t>
  </si>
  <si>
    <t>7201 V IP</t>
  </si>
  <si>
    <t>Купольная внутренняя камера 1Мр, 1/4" CMOS OmniVision OV9712, 0.01 Люкс, фиксированный объектив 2.8mm, угол обзора 64°, 1280x720 (HD), 704x576 (D1), до 25 к/с при максимальном разрешении 720P, - 10°C +45°C, подсветка до 25м</t>
  </si>
  <si>
    <t>7201 IP (2,8)</t>
  </si>
  <si>
    <t>IP камеры 1 Мегапиксель</t>
  </si>
  <si>
    <t>32 канала, 16x1080P - 25 к/с (воспр. 16, просм. 16); 32x4M -18 к/с (воспр. 9, просм. 32); 24x5M(воспр. 4, просм. 24), Аудио 1 вх., 1 вых., VGA, HDMI, RJ-45, 2xUSB 2.0, 1 USB 3.0 RS-485(AB), RS232, AC220V, Alarm, Поддержка 3G модема/ Wi-Fi, ОS Android, IОS, 8 SATA 3.5" 8x6Tб (в комплект не входит)</t>
  </si>
  <si>
    <t>32 канала, 32x1080P(воспр. 4, просм. 24); 16x1080P(воспр. 8, просм. 16); 8x1080P(воспр. 8, просм. 8); 32x960P (воспр. 8, просм. 32); 16x720P(воспр. 16, просм. 16); 16x3M-20к/с (воспр. 4, просм. 16); 8x5M(воспр. 2, просм. 8), Аудио 1 вх., 1 вых., VGA, HDMI, RJ-45, 2xUSB 2.0, 1 USB 3.0 RS-485(AB), DS 12V, Поддержка 3G модема/ Wi-Fi, ОS Android, IОS,  2 SATA 3.5" 2x6Tб (в комплект не входит)</t>
  </si>
  <si>
    <t>8 каналов, 8x1080P(воспр. 4, просм. 8); 16x960P(воспр. 4, просм. 16); 4x5M(воспр. 1, просм. 4), Аудио 1 вх., 1 вых., VGA, HDMI, RJ-45, 2xUSB 2.0, 1 USB 3.0 RS-485(AB), DS 12V, Поддержка 3G модема/ Wi-Fi, 2 SATA 3.5" 2x6Tб (в комплект не входит)</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</si>
</sst>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6" formatCode="#,##0&quot;р.&quot;;[Red]\-#,##0&quot;р.&quot;"/>
    <numFmt numFmtId="43" formatCode="_-* #,##0.00_р_._-;\-* #,##0.00_р_._-;_-* &quot;-&quot;??_р_._-;_-@_-"/>
    <numFmt numFmtId="164" formatCode="0&quot;-канальные&quot;"/>
    <numFmt numFmtId="165" formatCode="#,##0[$р.]"/>
    <numFmt numFmtId="166" formatCode="#,##0\ [$руб.-419];\-#,##0\ [$руб.-419]"/>
    <numFmt numFmtId="167" formatCode="#,##0\ [$руб.-419];[Red]\-#,##0\ [$руб.-419]"/>
    <numFmt numFmtId="168" formatCode="#,##0\ &quot;₽&quot;"/>
    <numFmt numFmtId="169" formatCode="0.0"/>
    <numFmt numFmtId="170" formatCode="#,##0.00_р_."/>
    <numFmt numFmtId="171" formatCode="[$-419]General"/>
    <numFmt numFmtId="172" formatCode="#,##0_ ;\-#,##0\ "/>
    <numFmt numFmtId="173" formatCode="[$$-409]#,##0.00"/>
    <numFmt numFmtId="174" formatCode="#,##0\ [$₽-419]"/>
    <numFmt numFmtId="175" formatCode="[$$-409]#,##0"/>
    <numFmt numFmtId="176" formatCode="#,##0.00\ [$USD]"/>
    <numFmt numFmtId="177" formatCode="#,##0.00&quot;р.&quot;"/>
    <numFmt numFmtId="178" formatCode="0.000"/>
    <numFmt numFmtId="179" formatCode="000000"/>
    <numFmt numFmtId="180" formatCode="[$$-409]#,##0.0"/>
    <numFmt numFmtId="181" formatCode="#,##0&quot;р.&quot;"/>
  </numFmts>
  <fonts count="196" x14ac:knownFonts="1">
    <font>
      <sz val="8"/>
      <name val="Arial"/>
    </font>
    <font>
      <sz val="11"/>
      <color theme="1"/>
      <name val="Calibri"/>
      <family val="2"/>
      <charset val="204"/>
      <scheme val="minor"/>
    </font>
    <font>
      <sz val="10"/>
      <color rgb="FF000000"/>
      <name val="Arial cyr"/>
    </font>
    <font>
      <b/>
      <sz val="11"/>
      <color rgb="FF000000"/>
      <name val="Arial"/>
      <family val="2"/>
      <charset val="204"/>
    </font>
    <font>
      <sz val="9"/>
      <color rgb="FF000000"/>
      <name val="Arial"/>
      <family val="2"/>
      <charset val="204"/>
    </font>
    <font>
      <b/>
      <sz val="10"/>
      <name val="Arial cyr"/>
    </font>
    <font>
      <sz val="10"/>
      <name val="Calibri"/>
      <family val="2"/>
      <charset val="204"/>
    </font>
    <font>
      <sz val="9"/>
      <name val="Arial"/>
      <family val="2"/>
      <charset val="204"/>
    </font>
    <font>
      <b/>
      <sz val="9"/>
      <name val="Arial"/>
      <family val="2"/>
      <charset val="204"/>
    </font>
    <font>
      <sz val="10"/>
      <name val="Arial cyr"/>
    </font>
    <font>
      <b/>
      <sz val="9"/>
      <color rgb="FF000000"/>
      <name val="Arial"/>
      <family val="2"/>
      <charset val="204"/>
    </font>
    <font>
      <b/>
      <sz val="11"/>
      <color rgb="FF980000"/>
      <name val="Arial"/>
      <family val="2"/>
      <charset val="204"/>
    </font>
    <font>
      <b/>
      <sz val="12"/>
      <color rgb="FF000000"/>
      <name val="Arial"/>
      <family val="2"/>
      <charset val="204"/>
    </font>
    <font>
      <b/>
      <sz val="11"/>
      <color rgb="FF990000"/>
      <name val="Arial"/>
      <family val="2"/>
      <charset val="204"/>
    </font>
    <font>
      <b/>
      <sz val="11"/>
      <name val="Arial"/>
      <family val="2"/>
      <charset val="204"/>
    </font>
    <font>
      <b/>
      <sz val="11"/>
      <color rgb="FF85200C"/>
      <name val="Arial"/>
      <family val="2"/>
      <charset val="204"/>
    </font>
    <font>
      <b/>
      <sz val="11"/>
      <color rgb="FFA61C00"/>
      <name val="Arial"/>
      <family val="2"/>
      <charset val="204"/>
    </font>
    <font>
      <b/>
      <sz val="10"/>
      <name val="Arial"/>
      <family val="2"/>
      <charset val="204"/>
    </font>
    <font>
      <b/>
      <sz val="8"/>
      <color rgb="FF7F7F7F"/>
      <name val="Tahoma"/>
      <family val="2"/>
      <charset val="204"/>
    </font>
    <font>
      <b/>
      <sz val="24"/>
      <color rgb="FF7F7F7F"/>
      <name val="Tahoma"/>
      <family val="2"/>
      <charset val="204"/>
    </font>
    <font>
      <b/>
      <sz val="14"/>
      <color rgb="FF000000"/>
      <name val="Calibri"/>
      <family val="2"/>
      <charset val="204"/>
    </font>
    <font>
      <b/>
      <sz val="10"/>
      <name val="Tahoma"/>
      <family val="2"/>
      <charset val="204"/>
    </font>
    <font>
      <sz val="9"/>
      <color rgb="FF000000"/>
      <name val="Calibri"/>
      <family val="2"/>
      <charset val="204"/>
    </font>
    <font>
      <sz val="8"/>
      <name val="Calibri"/>
      <family val="2"/>
      <charset val="204"/>
    </font>
    <font>
      <b/>
      <sz val="10"/>
      <color rgb="FF000000"/>
      <name val="Calibri"/>
      <family val="2"/>
      <charset val="204"/>
    </font>
    <font>
      <sz val="11"/>
      <name val="Calibri"/>
      <family val="2"/>
      <charset val="204"/>
    </font>
    <font>
      <b/>
      <sz val="14"/>
      <name val="Calibri"/>
      <family val="2"/>
      <charset val="204"/>
    </font>
    <font>
      <b/>
      <sz val="16"/>
      <color rgb="FF000000"/>
      <name val="Arial"/>
      <family val="2"/>
      <charset val="204"/>
    </font>
    <font>
      <b/>
      <sz val="14"/>
      <color rgb="FF000000"/>
      <name val="Arial"/>
      <family val="2"/>
      <charset val="204"/>
    </font>
    <font>
      <b/>
      <sz val="10"/>
      <color rgb="FFFF0000"/>
      <name val="Tahoma"/>
      <family val="2"/>
      <charset val="204"/>
    </font>
    <font>
      <sz val="9"/>
      <color rgb="FF000000"/>
      <name val="Tahoma"/>
      <family val="2"/>
      <charset val="204"/>
    </font>
    <font>
      <b/>
      <sz val="16"/>
      <name val="Arial"/>
      <family val="2"/>
      <charset val="204"/>
    </font>
    <font>
      <b/>
      <sz val="14"/>
      <name val="Arial"/>
      <family val="2"/>
      <charset val="204"/>
    </font>
    <font>
      <b/>
      <sz val="10"/>
      <color rgb="FF00CF00"/>
      <name val="Tahoma"/>
      <family val="2"/>
      <charset val="204"/>
    </font>
    <font>
      <b/>
      <sz val="16"/>
      <color rgb="FFC00000"/>
      <name val="Arial"/>
      <family val="2"/>
      <charset val="204"/>
    </font>
    <font>
      <sz val="10"/>
      <name val="Arial"/>
      <family val="2"/>
      <charset val="204"/>
    </font>
    <font>
      <b/>
      <sz val="11"/>
      <color rgb="FFC00000"/>
      <name val="Arial"/>
      <family val="2"/>
      <charset val="204"/>
    </font>
    <font>
      <sz val="10"/>
      <color theme="1"/>
      <name val="Calibri"/>
      <family val="2"/>
      <charset val="204"/>
      <scheme val="minor"/>
    </font>
    <font>
      <sz val="11"/>
      <color theme="1"/>
      <name val="Arial"/>
      <family val="2"/>
      <charset val="204"/>
    </font>
    <font>
      <b/>
      <sz val="14"/>
      <color theme="1"/>
      <name val="Arial"/>
      <family val="2"/>
      <charset val="204"/>
    </font>
    <font>
      <sz val="9"/>
      <color theme="1"/>
      <name val="Arial"/>
      <family val="2"/>
      <charset val="204"/>
    </font>
    <font>
      <b/>
      <sz val="10"/>
      <name val="Times New Roman"/>
      <family val="1"/>
      <charset val="204"/>
    </font>
    <font>
      <b/>
      <sz val="10"/>
      <color indexed="9"/>
      <name val="Times New Roman"/>
      <family val="1"/>
      <charset val="204"/>
    </font>
    <font>
      <u/>
      <sz val="11"/>
      <color indexed="12"/>
      <name val="Calibri"/>
      <family val="2"/>
      <charset val="204"/>
      <scheme val="minor"/>
    </font>
    <font>
      <sz val="11"/>
      <name val="Calibri"/>
      <family val="2"/>
      <charset val="204"/>
    </font>
    <font>
      <sz val="11"/>
      <name val="Calibri"/>
      <family val="2"/>
    </font>
    <font>
      <b/>
      <sz val="10"/>
      <color rgb="FF000000"/>
      <name val="Arial"/>
      <family val="2"/>
    </font>
    <font>
      <sz val="11"/>
      <name val="Arial"/>
      <family val="2"/>
    </font>
    <font>
      <b/>
      <sz val="14"/>
      <name val="Arial"/>
      <family val="2"/>
    </font>
    <font>
      <sz val="9"/>
      <name val="Arial"/>
      <family val="2"/>
    </font>
    <font>
      <sz val="10"/>
      <name val="Arial"/>
      <family val="2"/>
      <charset val="204"/>
    </font>
    <font>
      <u/>
      <sz val="10"/>
      <color indexed="12"/>
      <name val="Arial"/>
      <family val="2"/>
    </font>
    <font>
      <b/>
      <sz val="14"/>
      <name val="Arial"/>
      <family val="2"/>
      <charset val="204"/>
    </font>
    <font>
      <sz val="9"/>
      <name val="Arial"/>
      <family val="2"/>
      <charset val="204"/>
    </font>
    <font>
      <b/>
      <sz val="16"/>
      <name val="Times New Roman"/>
      <family val="1"/>
      <charset val="204"/>
    </font>
    <font>
      <b/>
      <sz val="16"/>
      <color indexed="9"/>
      <name val="Times New Roman"/>
      <family val="1"/>
    </font>
    <font>
      <b/>
      <sz val="10"/>
      <color indexed="9"/>
      <name val="Times New Roman"/>
      <family val="1"/>
    </font>
    <font>
      <b/>
      <sz val="10"/>
      <name val="Arial"/>
      <family val="2"/>
      <charset val="204"/>
    </font>
    <font>
      <b/>
      <sz val="10"/>
      <name val="Arial"/>
      <family val="2"/>
    </font>
    <font>
      <i/>
      <sz val="10"/>
      <name val="Arial"/>
      <family val="2"/>
    </font>
    <font>
      <i/>
      <sz val="10"/>
      <name val="Calibri"/>
      <family val="2"/>
    </font>
    <font>
      <sz val="8"/>
      <name val="Arial"/>
      <family val="2"/>
      <charset val="204"/>
    </font>
    <font>
      <u/>
      <sz val="10"/>
      <color indexed="12"/>
      <name val="Arial"/>
      <family val="2"/>
      <charset val="204"/>
    </font>
    <font>
      <sz val="11"/>
      <name val="Arial"/>
      <family val="2"/>
      <charset val="204"/>
    </font>
    <font>
      <b/>
      <sz val="10"/>
      <color rgb="FF7F7F7F"/>
      <name val="Tahoma"/>
      <family val="2"/>
      <charset val="204"/>
    </font>
    <font>
      <b/>
      <sz val="9"/>
      <color rgb="FF7F7F7F"/>
      <name val="Tahoma"/>
      <family val="2"/>
      <charset val="204"/>
    </font>
    <font>
      <sz val="9"/>
      <color rgb="FF7F7F7F"/>
      <name val="Tahoma"/>
      <family val="2"/>
      <charset val="204"/>
    </font>
    <font>
      <b/>
      <sz val="10"/>
      <color rgb="FF003366"/>
      <name val="Tahoma"/>
      <family val="2"/>
      <charset val="204"/>
    </font>
    <font>
      <b/>
      <u/>
      <sz val="8"/>
      <color rgb="FFFF0000"/>
      <name val="Tahoma"/>
      <family val="2"/>
      <charset val="204"/>
    </font>
    <font>
      <sz val="10"/>
      <name val="Tahoma"/>
      <family val="2"/>
      <charset val="204"/>
    </font>
    <font>
      <sz val="14"/>
      <color rgb="FFFFFFFF"/>
      <name val="Tahoma"/>
      <family val="2"/>
      <charset val="204"/>
    </font>
    <font>
      <sz val="14"/>
      <color rgb="FF000000"/>
      <name val="Arial cyr"/>
    </font>
    <font>
      <b/>
      <u/>
      <sz val="10"/>
      <color rgb="FF1E4E79"/>
      <name val="Tahoma"/>
      <family val="2"/>
      <charset val="204"/>
    </font>
    <font>
      <i/>
      <sz val="10"/>
      <name val="Arial cyr"/>
    </font>
    <font>
      <u/>
      <sz val="10"/>
      <name val="Arial cyr"/>
    </font>
    <font>
      <sz val="10"/>
      <color rgb="FF000000"/>
      <name val="Tahoma"/>
      <family val="2"/>
      <charset val="204"/>
    </font>
    <font>
      <b/>
      <sz val="10"/>
      <color rgb="FF1E4E79"/>
      <name val="Tahoma"/>
      <family val="2"/>
      <charset val="204"/>
    </font>
    <font>
      <sz val="10"/>
      <color indexed="10"/>
      <name val="Arial cyr"/>
    </font>
    <font>
      <sz val="10"/>
      <color indexed="63"/>
      <name val="Arial cyr"/>
    </font>
    <font>
      <sz val="10"/>
      <color rgb="FFFF0000"/>
      <name val="Tahoma"/>
      <family val="2"/>
      <charset val="204"/>
    </font>
    <font>
      <b/>
      <sz val="10"/>
      <color rgb="FFFF0000"/>
      <name val="Tahoma"/>
      <family val="2"/>
      <charset val="204"/>
    </font>
    <font>
      <b/>
      <sz val="10"/>
      <color indexed="10"/>
      <name val="Arial cyr"/>
    </font>
    <font>
      <sz val="12"/>
      <color rgb="FFFFFFFF"/>
      <name val="Tahoma"/>
      <family val="2"/>
      <charset val="204"/>
    </font>
    <font>
      <sz val="12"/>
      <color rgb="FF000000"/>
      <name val="Arial cyr"/>
    </font>
    <font>
      <sz val="10"/>
      <color rgb="FF7F7F7F"/>
      <name val="Tahoma"/>
      <family val="2"/>
      <charset val="204"/>
    </font>
    <font>
      <u/>
      <sz val="10"/>
      <color rgb="FF1E4E79"/>
      <name val="Arial cyr"/>
    </font>
    <font>
      <b/>
      <u/>
      <sz val="10"/>
      <name val="Arial cyr"/>
    </font>
    <font>
      <b/>
      <sz val="9"/>
      <color rgb="FF333399"/>
      <name val="Tahoma"/>
      <family val="2"/>
      <charset val="204"/>
    </font>
    <font>
      <sz val="9"/>
      <name val="Tahoma"/>
      <family val="2"/>
      <charset val="204"/>
    </font>
    <font>
      <b/>
      <sz val="10"/>
      <name val="Tahoma"/>
      <family val="2"/>
      <charset val="204"/>
    </font>
    <font>
      <b/>
      <sz val="18"/>
      <color rgb="FFFFFFFF"/>
      <name val="Tahoma"/>
      <family val="2"/>
      <charset val="204"/>
    </font>
    <font>
      <b/>
      <u/>
      <sz val="14"/>
      <color rgb="FFFF0000"/>
      <name val="Arial cyr"/>
    </font>
    <font>
      <u/>
      <sz val="16"/>
      <color rgb="FF0563C1"/>
      <name val="Arial cyr"/>
    </font>
    <font>
      <u/>
      <sz val="10"/>
      <color rgb="FF1E4E79"/>
      <name val="Tahoma"/>
      <family val="2"/>
      <charset val="204"/>
    </font>
    <font>
      <b/>
      <sz val="12"/>
      <color rgb="FFFFFFFF"/>
      <name val="Tahoma"/>
      <family val="2"/>
      <charset val="204"/>
    </font>
    <font>
      <sz val="12"/>
      <name val="Arial"/>
      <family val="2"/>
      <charset val="204"/>
    </font>
    <font>
      <b/>
      <sz val="11"/>
      <color rgb="FFFFFFFF"/>
      <name val="Tahoma"/>
      <family val="2"/>
      <charset val="204"/>
    </font>
    <font>
      <b/>
      <u/>
      <sz val="14"/>
      <color rgb="FFDC2300"/>
      <name val="Arial cyr"/>
    </font>
    <font>
      <b/>
      <sz val="10"/>
      <color rgb="FF000000"/>
      <name val="Tahoma"/>
      <family val="2"/>
      <charset val="204"/>
    </font>
    <font>
      <u/>
      <sz val="10"/>
      <color rgb="FF000000"/>
      <name val="Arial cyr"/>
    </font>
    <font>
      <b/>
      <sz val="10"/>
      <color rgb="FFDC2300"/>
      <name val="Tahoma"/>
      <family val="2"/>
      <charset val="204"/>
    </font>
    <font>
      <sz val="10"/>
      <color indexed="56"/>
      <name val="Arial cyr"/>
    </font>
    <font>
      <b/>
      <sz val="14"/>
      <color rgb="FFFFFFFF"/>
      <name val="Tahoma"/>
      <family val="2"/>
      <charset val="204"/>
    </font>
    <font>
      <sz val="14"/>
      <name val="Arial"/>
      <family val="2"/>
      <charset val="204"/>
    </font>
    <font>
      <b/>
      <sz val="11"/>
      <name val="Arial"/>
      <family val="2"/>
      <charset val="1"/>
    </font>
    <font>
      <b/>
      <sz val="11"/>
      <color indexed="8"/>
      <name val="Arial"/>
      <family val="2"/>
      <charset val="204"/>
    </font>
    <font>
      <sz val="8"/>
      <color indexed="8"/>
      <name val="Arial"/>
      <family val="2"/>
      <charset val="204"/>
    </font>
    <font>
      <b/>
      <sz val="9"/>
      <name val="Arial"/>
      <family val="2"/>
      <charset val="204"/>
    </font>
    <font>
      <sz val="9"/>
      <color indexed="8"/>
      <name val="Arial"/>
      <family val="2"/>
      <charset val="204"/>
    </font>
    <font>
      <b/>
      <sz val="9"/>
      <color indexed="8"/>
      <name val="Arial"/>
      <family val="2"/>
      <charset val="204"/>
    </font>
    <font>
      <sz val="10"/>
      <color rgb="FF000000"/>
      <name val="Arial"/>
      <family val="2"/>
      <charset val="204"/>
    </font>
    <font>
      <b/>
      <sz val="11"/>
      <color rgb="FF000000"/>
      <name val="Arial"/>
      <family val="2"/>
      <charset val="204"/>
    </font>
    <font>
      <sz val="9"/>
      <color rgb="FF000000"/>
      <name val="Arial"/>
      <family val="2"/>
      <charset val="204"/>
    </font>
    <font>
      <b/>
      <sz val="9"/>
      <color rgb="FF000000"/>
      <name val="Arial"/>
      <family val="2"/>
      <charset val="204"/>
    </font>
    <font>
      <sz val="12"/>
      <color rgb="FF000000"/>
      <name val="Arial"/>
      <family val="2"/>
      <charset val="204"/>
    </font>
    <font>
      <sz val="11"/>
      <color indexed="8"/>
      <name val="Arial"/>
      <family val="2"/>
      <charset val="1"/>
    </font>
    <font>
      <sz val="9"/>
      <color indexed="8"/>
      <name val="Arial"/>
      <family val="2"/>
      <charset val="1"/>
    </font>
    <font>
      <sz val="13"/>
      <name val="Tahoma"/>
      <family val="2"/>
      <charset val="204"/>
    </font>
    <font>
      <b/>
      <sz val="10"/>
      <color theme="1"/>
      <name val="Verdana"/>
      <family val="2"/>
      <charset val="204"/>
    </font>
    <font>
      <sz val="8"/>
      <color indexed="8"/>
      <name val="Verdana"/>
      <family val="2"/>
      <charset val="204"/>
    </font>
    <font>
      <sz val="8"/>
      <color theme="1"/>
      <name val="Verdana"/>
      <family val="2"/>
      <charset val="204"/>
    </font>
    <font>
      <sz val="10"/>
      <color indexed="8"/>
      <name val="Verdana"/>
      <family val="2"/>
      <charset val="204"/>
    </font>
    <font>
      <sz val="10"/>
      <name val="Verdana"/>
      <family val="2"/>
      <charset val="204"/>
    </font>
    <font>
      <sz val="10"/>
      <color theme="1"/>
      <name val="Verdana"/>
      <family val="2"/>
      <charset val="204"/>
    </font>
    <font>
      <b/>
      <sz val="10"/>
      <color indexed="8"/>
      <name val="Verdana"/>
      <family val="2"/>
      <charset val="204"/>
    </font>
    <font>
      <sz val="10"/>
      <color rgb="FFFF0000"/>
      <name val="Verdana"/>
      <family val="2"/>
      <charset val="204"/>
    </font>
    <font>
      <sz val="10"/>
      <color theme="0"/>
      <name val="Verdana"/>
      <family val="2"/>
      <charset val="204"/>
    </font>
    <font>
      <b/>
      <sz val="12"/>
      <color indexed="8"/>
      <name val="Verdana"/>
      <family val="2"/>
      <charset val="204"/>
    </font>
    <font>
      <b/>
      <sz val="12"/>
      <color theme="1"/>
      <name val="Verdana"/>
      <family val="2"/>
      <charset val="204"/>
    </font>
    <font>
      <b/>
      <sz val="10"/>
      <name val="Verdana"/>
      <family val="2"/>
      <charset val="204"/>
    </font>
    <font>
      <b/>
      <u/>
      <sz val="10"/>
      <color indexed="8"/>
      <name val="Verdana"/>
      <family val="2"/>
      <charset val="204"/>
    </font>
    <font>
      <u/>
      <sz val="10"/>
      <color indexed="8"/>
      <name val="Verdana"/>
      <family val="2"/>
      <charset val="204"/>
    </font>
    <font>
      <i/>
      <sz val="10"/>
      <color theme="1"/>
      <name val="Verdana"/>
      <family val="2"/>
      <charset val="204"/>
    </font>
    <font>
      <b/>
      <sz val="11"/>
      <color indexed="8"/>
      <name val="Calibri"/>
      <family val="2"/>
      <charset val="204"/>
    </font>
    <font>
      <b/>
      <sz val="10"/>
      <color rgb="FFE85222"/>
      <name val="Verdana"/>
      <family val="2"/>
      <charset val="204"/>
    </font>
    <font>
      <sz val="10"/>
      <name val="Helv"/>
      <charset val="204"/>
    </font>
    <font>
      <sz val="9"/>
      <color rgb="FFFF0000"/>
      <name val="Arial"/>
      <family val="2"/>
      <charset val="204"/>
    </font>
    <font>
      <b/>
      <sz val="9"/>
      <color indexed="9"/>
      <name val="Arial"/>
      <family val="2"/>
      <charset val="204"/>
    </font>
    <font>
      <b/>
      <sz val="11"/>
      <color indexed="9"/>
      <name val="Arial"/>
      <family val="2"/>
      <charset val="204"/>
    </font>
    <font>
      <u/>
      <sz val="8"/>
      <color theme="10"/>
      <name val="Arial"/>
      <family val="2"/>
      <charset val="204"/>
    </font>
    <font>
      <b/>
      <sz val="12"/>
      <name val="Times New Roman"/>
      <family val="1"/>
      <charset val="204"/>
    </font>
    <font>
      <b/>
      <sz val="12"/>
      <name val="Times New Roman"/>
      <family val="1"/>
    </font>
    <font>
      <b/>
      <i/>
      <sz val="14"/>
      <color rgb="FF0000FF"/>
      <name val="Arial"/>
      <family val="2"/>
      <charset val="204"/>
    </font>
    <font>
      <b/>
      <sz val="14"/>
      <name val="Times New Roman"/>
      <family val="1"/>
    </font>
    <font>
      <b/>
      <sz val="9"/>
      <color indexed="8"/>
      <name val="Times New Roman"/>
      <family val="1"/>
    </font>
    <font>
      <b/>
      <sz val="9"/>
      <name val="Times New Roman"/>
      <family val="1"/>
      <charset val="204"/>
    </font>
    <font>
      <sz val="9"/>
      <name val="Times New Roman"/>
      <family val="1"/>
      <charset val="204"/>
    </font>
    <font>
      <b/>
      <i/>
      <sz val="14"/>
      <color indexed="12"/>
      <name val="Arial"/>
      <family val="2"/>
      <charset val="204"/>
    </font>
    <font>
      <i/>
      <sz val="14"/>
      <color indexed="12"/>
      <name val="Arial"/>
      <family val="2"/>
      <charset val="204"/>
    </font>
    <font>
      <b/>
      <sz val="14"/>
      <name val="Times New Roman"/>
      <family val="1"/>
      <charset val="204"/>
    </font>
    <font>
      <b/>
      <sz val="9"/>
      <name val="Times New Roman"/>
      <family val="1"/>
    </font>
    <font>
      <sz val="9"/>
      <color indexed="8"/>
      <name val="Times New Roman"/>
      <family val="1"/>
      <charset val="204"/>
    </font>
    <font>
      <sz val="10"/>
      <name val="Times New Roman"/>
      <family val="1"/>
      <charset val="204"/>
    </font>
    <font>
      <b/>
      <sz val="9"/>
      <name val="Arial Narrow"/>
      <family val="2"/>
      <charset val="204"/>
    </font>
    <font>
      <vertAlign val="superscript"/>
      <sz val="9"/>
      <name val="Times New Roman"/>
      <family val="1"/>
      <charset val="204"/>
    </font>
    <font>
      <b/>
      <sz val="11"/>
      <name val="Times New Roman"/>
      <family val="1"/>
      <charset val="204"/>
    </font>
    <font>
      <b/>
      <i/>
      <sz val="12"/>
      <color indexed="48"/>
      <name val="Arial"/>
      <family val="2"/>
      <charset val="204"/>
    </font>
    <font>
      <b/>
      <i/>
      <sz val="14"/>
      <color indexed="48"/>
      <name val="Arial"/>
      <family val="2"/>
      <charset val="204"/>
    </font>
    <font>
      <b/>
      <sz val="12"/>
      <name val="Arial"/>
      <family val="2"/>
      <charset val="204"/>
    </font>
    <font>
      <b/>
      <shadow/>
      <sz val="10"/>
      <name val="Arial"/>
      <family val="2"/>
      <charset val="204"/>
    </font>
    <font>
      <b/>
      <shadow/>
      <u/>
      <sz val="10"/>
      <name val="Arial"/>
      <family val="2"/>
      <charset val="204"/>
    </font>
    <font>
      <b/>
      <sz val="8"/>
      <name val="Times New Roman"/>
      <family val="1"/>
      <charset val="204"/>
    </font>
    <font>
      <b/>
      <sz val="8"/>
      <name val="Arial"/>
      <family val="2"/>
      <charset val="204"/>
    </font>
    <font>
      <sz val="8"/>
      <name val="Times New Roman"/>
      <family val="1"/>
      <charset val="204"/>
    </font>
    <font>
      <sz val="11"/>
      <color indexed="9"/>
      <name val="Arial"/>
      <family val="2"/>
      <charset val="204"/>
    </font>
    <font>
      <b/>
      <sz val="10"/>
      <color indexed="8"/>
      <name val="Arial"/>
      <family val="2"/>
      <charset val="204"/>
    </font>
    <font>
      <b/>
      <sz val="9.5"/>
      <color indexed="8"/>
      <name val="Arial"/>
      <family val="2"/>
      <charset val="204"/>
    </font>
    <font>
      <b/>
      <sz val="10"/>
      <color rgb="FFFF0000"/>
      <name val="Arial"/>
      <family val="2"/>
      <charset val="204"/>
    </font>
    <font>
      <b/>
      <sz val="11"/>
      <color rgb="FFFF0000"/>
      <name val="Calibri"/>
      <family val="2"/>
      <charset val="204"/>
      <scheme val="minor"/>
    </font>
    <font>
      <b/>
      <sz val="10"/>
      <color indexed="8"/>
      <name val="Calibri"/>
      <family val="2"/>
      <charset val="204"/>
    </font>
    <font>
      <sz val="11"/>
      <color indexed="8"/>
      <name val="Calibri"/>
      <family val="2"/>
      <charset val="204"/>
    </font>
    <font>
      <sz val="9.5"/>
      <name val="Arial"/>
      <family val="2"/>
      <charset val="204"/>
    </font>
    <font>
      <b/>
      <sz val="9.5"/>
      <name val="Arial"/>
      <family val="2"/>
      <charset val="204"/>
    </font>
    <font>
      <b/>
      <sz val="12"/>
      <color indexed="8"/>
      <name val="Arial"/>
      <family val="2"/>
      <charset val="204"/>
    </font>
    <font>
      <b/>
      <sz val="10"/>
      <color indexed="10"/>
      <name val="Arial"/>
      <family val="2"/>
      <charset val="204"/>
    </font>
    <font>
      <b/>
      <i/>
      <sz val="11"/>
      <name val="Arial"/>
      <family val="2"/>
      <charset val="204"/>
    </font>
    <font>
      <b/>
      <sz val="8"/>
      <color indexed="8"/>
      <name val="Arial"/>
      <family val="2"/>
      <charset val="204"/>
    </font>
    <font>
      <sz val="7"/>
      <name val="Arial"/>
      <family val="2"/>
      <charset val="204"/>
    </font>
    <font>
      <b/>
      <sz val="7"/>
      <name val="Arial"/>
      <family val="2"/>
      <charset val="204"/>
    </font>
    <font>
      <sz val="7"/>
      <color indexed="8"/>
      <name val="Arial"/>
      <family val="2"/>
      <charset val="204"/>
    </font>
    <font>
      <b/>
      <sz val="7"/>
      <color indexed="8"/>
      <name val="Arial"/>
      <family val="2"/>
      <charset val="204"/>
    </font>
    <font>
      <b/>
      <sz val="12"/>
      <color indexed="10"/>
      <name val="Arial"/>
      <family val="2"/>
      <charset val="204"/>
    </font>
    <font>
      <b/>
      <sz val="12"/>
      <name val="Calibri"/>
      <family val="2"/>
      <charset val="204"/>
    </font>
    <font>
      <sz val="10"/>
      <color indexed="10"/>
      <name val="Times New Roman"/>
      <family val="1"/>
      <charset val="204"/>
    </font>
    <font>
      <b/>
      <i/>
      <sz val="10"/>
      <color indexed="10"/>
      <name val="Arial"/>
      <family val="2"/>
      <charset val="204"/>
    </font>
    <font>
      <b/>
      <sz val="10"/>
      <name val="Arial Cyr"/>
      <family val="2"/>
      <charset val="204"/>
    </font>
    <font>
      <b/>
      <sz val="12"/>
      <color rgb="FFFF0000"/>
      <name val="Arial"/>
      <family val="2"/>
      <charset val="204"/>
    </font>
    <font>
      <b/>
      <sz val="11"/>
      <color rgb="FFFF0000"/>
      <name val="Arial"/>
      <family val="2"/>
      <charset val="204"/>
    </font>
    <font>
      <sz val="11"/>
      <color rgb="FFFF0000"/>
      <name val="Calibri"/>
      <family val="2"/>
      <scheme val="minor"/>
    </font>
    <font>
      <sz val="11"/>
      <color rgb="FF333333"/>
      <name val="Arial"/>
      <family val="2"/>
      <charset val="204"/>
    </font>
    <font>
      <sz val="11"/>
      <color rgb="FFFF0000"/>
      <name val="Arial"/>
      <family val="2"/>
      <charset val="204"/>
    </font>
    <font>
      <sz val="10"/>
      <color rgb="FFFF0000"/>
      <name val="Times New Roman"/>
      <family val="1"/>
      <charset val="204"/>
    </font>
    <font>
      <b/>
      <sz val="10"/>
      <color rgb="FF000000"/>
      <name val="Arial"/>
      <family val="2"/>
      <charset val="1"/>
    </font>
    <font>
      <sz val="8"/>
      <color rgb="FF000000"/>
      <name val="Arial"/>
      <family val="2"/>
      <charset val="1"/>
    </font>
    <font>
      <b/>
      <sz val="8"/>
      <color rgb="FF000000"/>
      <name val="Arial"/>
      <family val="2"/>
      <charset val="1"/>
    </font>
    <font>
      <b/>
      <sz val="10"/>
      <color rgb="FF000000"/>
      <name val="Arial"/>
      <family val="2"/>
      <charset val="204"/>
    </font>
  </fonts>
  <fills count="44">
    <fill>
      <patternFill patternType="none"/>
    </fill>
    <fill>
      <patternFill patternType="gray125"/>
    </fill>
    <fill>
      <patternFill patternType="solid">
        <fgColor theme="3" tint="0.39997558519241921"/>
        <bgColor indexed="64"/>
      </patternFill>
    </fill>
    <fill>
      <patternFill patternType="solid">
        <fgColor rgb="FFFFFFFF"/>
        <bgColor rgb="FFFFFFFF"/>
      </patternFill>
    </fill>
    <fill>
      <patternFill patternType="solid">
        <fgColor rgb="FFEFEFEF"/>
        <bgColor rgb="FFEFEFEF"/>
      </patternFill>
    </fill>
    <fill>
      <patternFill patternType="solid">
        <fgColor rgb="FFF2F2F2"/>
        <bgColor rgb="FFF2F2F2"/>
      </patternFill>
    </fill>
    <fill>
      <patternFill patternType="solid">
        <fgColor rgb="FFD9EAD3"/>
        <bgColor rgb="FFD9EAD3"/>
      </patternFill>
    </fill>
    <fill>
      <patternFill patternType="solid">
        <fgColor rgb="FFE06666"/>
        <bgColor rgb="FFE06666"/>
      </patternFill>
    </fill>
    <fill>
      <patternFill patternType="solid">
        <fgColor theme="3" tint="-0.249977111117893"/>
        <bgColor indexed="64"/>
      </patternFill>
    </fill>
    <fill>
      <patternFill patternType="solid">
        <fgColor theme="5" tint="0.59999389629810485"/>
        <bgColor indexed="64"/>
      </patternFill>
    </fill>
    <fill>
      <patternFill patternType="solid">
        <fgColor rgb="FFFF0000"/>
        <bgColor rgb="FFFF0000"/>
      </patternFill>
    </fill>
    <fill>
      <patternFill patternType="solid">
        <fgColor rgb="FF7F7F7F"/>
        <bgColor rgb="FF7F7F7F"/>
      </patternFill>
    </fill>
    <fill>
      <patternFill patternType="solid">
        <fgColor rgb="FF595959"/>
        <bgColor rgb="FF595959"/>
      </patternFill>
    </fill>
    <fill>
      <patternFill patternType="solid">
        <fgColor rgb="FFB7B7B7"/>
        <bgColor rgb="FFB7B7B7"/>
      </patternFill>
    </fill>
    <fill>
      <patternFill patternType="solid">
        <fgColor rgb="FFD8D8D8"/>
        <bgColor rgb="FFD8D8D8"/>
      </patternFill>
    </fill>
    <fill>
      <patternFill patternType="solid">
        <fgColor rgb="FFD9D9D9"/>
        <bgColor rgb="FFD9D9D9"/>
      </patternFill>
    </fill>
    <fill>
      <patternFill patternType="solid">
        <fgColor rgb="FF375F91"/>
      </patternFill>
    </fill>
    <fill>
      <patternFill patternType="solid">
        <fgColor rgb="FF003366"/>
        <bgColor rgb="FF003366"/>
      </patternFill>
    </fill>
    <fill>
      <patternFill patternType="solid">
        <fgColor theme="0" tint="-0.14999847407452621"/>
        <bgColor indexed="64"/>
      </patternFill>
    </fill>
    <fill>
      <patternFill patternType="solid">
        <fgColor rgb="FF34743C"/>
        <bgColor indexed="42"/>
      </patternFill>
    </fill>
    <fill>
      <patternFill patternType="solid">
        <fgColor rgb="FF34743C"/>
        <bgColor indexed="9"/>
      </patternFill>
    </fill>
    <fill>
      <patternFill patternType="solid">
        <fgColor rgb="FF34743C"/>
        <bgColor rgb="FFE6E6E6"/>
      </patternFill>
    </fill>
    <fill>
      <patternFill patternType="solid">
        <fgColor rgb="FF34743C"/>
        <bgColor rgb="FFCCCCCC"/>
      </patternFill>
    </fill>
    <fill>
      <patternFill patternType="solid">
        <fgColor rgb="FF34743C"/>
        <bgColor indexed="64"/>
      </patternFill>
    </fill>
    <fill>
      <patternFill patternType="solid">
        <fgColor theme="0"/>
        <bgColor indexed="64"/>
      </patternFill>
    </fill>
    <fill>
      <patternFill patternType="solid">
        <fgColor rgb="FF92D050"/>
        <bgColor indexed="64"/>
      </patternFill>
    </fill>
    <fill>
      <patternFill patternType="solid">
        <fgColor rgb="FFFF6600"/>
        <bgColor indexed="64"/>
      </patternFill>
    </fill>
    <fill>
      <patternFill patternType="solid">
        <fgColor rgb="FF009900"/>
        <bgColor indexed="64"/>
      </patternFill>
    </fill>
    <fill>
      <patternFill patternType="solid">
        <fgColor indexed="17"/>
        <bgColor indexed="64"/>
      </patternFill>
    </fill>
    <fill>
      <patternFill patternType="solid">
        <fgColor indexed="9"/>
        <bgColor indexed="64"/>
      </patternFill>
    </fill>
    <fill>
      <patternFill patternType="solid">
        <fgColor rgb="FF00FFFF"/>
        <bgColor indexed="64"/>
      </patternFill>
    </fill>
    <fill>
      <patternFill patternType="solid">
        <fgColor indexed="15"/>
        <bgColor indexed="64"/>
      </patternFill>
    </fill>
    <fill>
      <patternFill patternType="solid">
        <fgColor indexed="41"/>
        <bgColor indexed="64"/>
      </patternFill>
    </fill>
    <fill>
      <patternFill patternType="solid">
        <fgColor indexed="42"/>
        <bgColor indexed="64"/>
      </patternFill>
    </fill>
    <fill>
      <patternFill patternType="solid">
        <fgColor rgb="FFFFFF99"/>
        <bgColor indexed="64"/>
      </patternFill>
    </fill>
    <fill>
      <patternFill patternType="solid">
        <fgColor indexed="43"/>
        <bgColor indexed="64"/>
      </patternFill>
    </fill>
    <fill>
      <patternFill patternType="solid">
        <fgColor rgb="FFCCFFCC"/>
        <bgColor indexed="64"/>
      </patternFill>
    </fill>
    <fill>
      <patternFill patternType="solid">
        <fgColor rgb="FFCCFFFF"/>
        <bgColor indexed="64"/>
      </patternFill>
    </fill>
    <fill>
      <patternFill patternType="solid">
        <fgColor indexed="8"/>
        <bgColor indexed="64"/>
      </patternFill>
    </fill>
    <fill>
      <patternFill patternType="solid">
        <fgColor indexed="57"/>
        <bgColor indexed="64"/>
      </patternFill>
    </fill>
    <fill>
      <patternFill patternType="solid">
        <fgColor rgb="FF53D749"/>
        <bgColor indexed="64"/>
      </patternFill>
    </fill>
    <fill>
      <patternFill patternType="solid">
        <fgColor rgb="FFFFFFFF"/>
      </patternFill>
    </fill>
    <fill>
      <patternFill patternType="solid">
        <fgColor rgb="FFEAE5D8"/>
      </patternFill>
    </fill>
    <fill>
      <patternFill patternType="solid">
        <fgColor theme="2" tint="-0.249977111117893"/>
        <bgColor indexed="64"/>
      </patternFill>
    </fill>
  </fills>
  <borders count="116">
    <border>
      <left/>
      <right/>
      <top/>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thin">
        <color rgb="FF000000"/>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hair">
        <color rgb="FF999999"/>
      </left>
      <right style="hair">
        <color rgb="FF999999"/>
      </right>
      <top style="hair">
        <color rgb="FF999999"/>
      </top>
      <bottom style="hair">
        <color rgb="FF999999"/>
      </bottom>
      <diagonal/>
    </border>
    <border>
      <left style="hair">
        <color rgb="FF999999"/>
      </left>
      <right style="hair">
        <color rgb="FF999999"/>
      </right>
      <top style="hair">
        <color rgb="FF999999"/>
      </top>
      <bottom/>
      <diagonal/>
    </border>
    <border>
      <left style="hair">
        <color rgb="FF999999"/>
      </left>
      <right style="hair">
        <color rgb="FF999999"/>
      </right>
      <top/>
      <bottom/>
      <diagonal/>
    </border>
    <border>
      <left style="hair">
        <color rgb="FF999999"/>
      </left>
      <right style="hair">
        <color rgb="FF999999"/>
      </right>
      <top/>
      <bottom style="hair">
        <color rgb="FF999999"/>
      </bottom>
      <diagonal/>
    </border>
    <border>
      <left style="thin">
        <color rgb="FFA5A5A5"/>
      </left>
      <right style="thin">
        <color rgb="FFA5A5A5"/>
      </right>
      <top style="thin">
        <color rgb="FFA5A5A5"/>
      </top>
      <bottom style="thin">
        <color rgb="FFA5A5A5"/>
      </bottom>
      <diagonal/>
    </border>
    <border>
      <left/>
      <right/>
      <top/>
      <bottom style="thin">
        <color rgb="FFA5A5A5"/>
      </bottom>
      <diagonal/>
    </border>
    <border>
      <left style="thin">
        <color rgb="FFA5A5A5"/>
      </left>
      <right/>
      <top/>
      <bottom style="thin">
        <color rgb="FFA5A5A5"/>
      </bottom>
      <diagonal/>
    </border>
    <border>
      <left/>
      <right style="thin">
        <color rgb="FFA5A5A5"/>
      </right>
      <top/>
      <bottom style="thin">
        <color rgb="FFA5A5A5"/>
      </bottom>
      <diagonal/>
    </border>
    <border>
      <left style="thin">
        <color rgb="FFA5A5A5"/>
      </left>
      <right style="thin">
        <color rgb="FFA5A5A5"/>
      </right>
      <top/>
      <bottom/>
      <diagonal/>
    </border>
    <border>
      <left style="thin">
        <color rgb="FFA5A5A5"/>
      </left>
      <right style="thin">
        <color rgb="FFA5A5A5"/>
      </right>
      <top/>
      <bottom style="thin">
        <color rgb="FFA5A5A5"/>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bottom style="medium">
        <color indexed="64"/>
      </bottom>
      <diagonal/>
    </border>
    <border>
      <left/>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bottom/>
      <diagonal/>
    </border>
    <border>
      <left style="medium">
        <color indexed="64"/>
      </left>
      <right style="thin">
        <color rgb="FF000000"/>
      </right>
      <top/>
      <bottom style="thin">
        <color rgb="FF000000"/>
      </bottom>
      <diagonal/>
    </border>
    <border>
      <left/>
      <right style="thin">
        <color rgb="FF000000"/>
      </right>
      <top style="thin">
        <color rgb="FF000000"/>
      </top>
      <bottom style="medium">
        <color indexed="64"/>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rgb="FF000000"/>
      </left>
      <right style="medium">
        <color indexed="64"/>
      </right>
      <top style="thin">
        <color rgb="FF000000"/>
      </top>
      <bottom/>
      <diagonal/>
    </border>
    <border>
      <left/>
      <right style="medium">
        <color indexed="64"/>
      </right>
      <top/>
      <bottom/>
      <diagonal/>
    </border>
    <border>
      <left/>
      <right style="medium">
        <color indexed="64"/>
      </right>
      <top/>
      <bottom style="thin">
        <color rgb="FF000000"/>
      </bottom>
      <diagonal/>
    </border>
    <border>
      <left style="medium">
        <color indexed="64"/>
      </left>
      <right/>
      <top style="thin">
        <color rgb="FF000000"/>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theme="1"/>
      </right>
      <top style="thin">
        <color theme="1"/>
      </top>
      <bottom style="thin">
        <color theme="1"/>
      </bottom>
      <diagonal/>
    </border>
    <border>
      <left style="medium">
        <color indexed="64"/>
      </left>
      <right/>
      <top style="thin">
        <color theme="1"/>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theme="1"/>
      </top>
      <bottom style="thin">
        <color theme="1"/>
      </bottom>
      <diagonal/>
    </border>
    <border>
      <left/>
      <right style="thin">
        <color theme="1"/>
      </right>
      <top style="thin">
        <color theme="1"/>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thin">
        <color theme="1"/>
      </bottom>
      <diagonal/>
    </border>
    <border>
      <left/>
      <right style="thin">
        <color indexed="64"/>
      </right>
      <top style="thin">
        <color indexed="64"/>
      </top>
      <bottom/>
      <diagonal/>
    </border>
    <border>
      <left/>
      <right/>
      <top style="thin">
        <color indexed="64"/>
      </top>
      <bottom style="thin">
        <color theme="1"/>
      </bottom>
      <diagonal/>
    </border>
    <border>
      <left style="medium">
        <color indexed="64"/>
      </left>
      <right style="thin">
        <color indexed="64"/>
      </right>
      <top style="thin">
        <color indexed="64"/>
      </top>
      <bottom style="medium">
        <color indexed="64"/>
      </bottom>
      <diagonal/>
    </border>
    <border>
      <left/>
      <right style="thin">
        <color theme="1"/>
      </right>
      <top style="thin">
        <color indexed="64"/>
      </top>
      <bottom style="thin">
        <color indexed="64"/>
      </bottom>
      <diagonal/>
    </border>
    <border>
      <left style="medium">
        <color indexed="64"/>
      </left>
      <right/>
      <top style="thin">
        <color indexed="64"/>
      </top>
      <bottom style="thin">
        <color theme="1"/>
      </bottom>
      <diagonal/>
    </border>
    <border>
      <left/>
      <right style="thin">
        <color theme="1"/>
      </right>
      <top style="thin">
        <color indexed="64"/>
      </top>
      <bottom style="thin">
        <color theme="1"/>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style="thin">
        <color theme="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rgb="FFFFFFFF"/>
      </left>
      <right style="thin">
        <color rgb="FFFFFFFF"/>
      </right>
      <top style="thin">
        <color rgb="FFFFFFFF"/>
      </top>
      <bottom style="thin">
        <color rgb="FFFFFFFF"/>
      </bottom>
      <diagonal/>
    </border>
    <border>
      <left style="thin">
        <color rgb="FF898477"/>
      </left>
      <right style="thin">
        <color rgb="FF898477"/>
      </right>
      <top style="thin">
        <color rgb="FF898477"/>
      </top>
      <bottom style="thin">
        <color rgb="FF898477"/>
      </bottom>
      <diagonal/>
    </border>
    <border>
      <left/>
      <right/>
      <top style="thin">
        <color rgb="FF898477"/>
      </top>
      <bottom style="thin">
        <color rgb="FF898477"/>
      </bottom>
      <diagonal/>
    </border>
    <border>
      <left/>
      <right style="thin">
        <color rgb="FF898477"/>
      </right>
      <top style="thin">
        <color rgb="FF898477"/>
      </top>
      <bottom style="thin">
        <color rgb="FF898477"/>
      </bottom>
      <diagonal/>
    </border>
    <border>
      <left style="thin">
        <color rgb="FF898477"/>
      </left>
      <right/>
      <top style="thin">
        <color rgb="FF898477"/>
      </top>
      <bottom style="thin">
        <color rgb="FF898477"/>
      </bottom>
      <diagonal/>
    </border>
    <border>
      <left/>
      <right/>
      <top/>
      <bottom style="thin">
        <color rgb="FF898477"/>
      </bottom>
      <diagonal/>
    </border>
    <border>
      <left style="thin">
        <color rgb="FF898477"/>
      </left>
      <right style="thin">
        <color rgb="FF898477"/>
      </right>
      <top/>
      <bottom/>
      <diagonal/>
    </border>
    <border>
      <left style="thin">
        <color rgb="FF898477"/>
      </left>
      <right style="thin">
        <color rgb="FF898477"/>
      </right>
      <top style="thin">
        <color rgb="FF898477"/>
      </top>
      <bottom/>
      <diagonal/>
    </border>
  </borders>
  <cellStyleXfs count="9">
    <xf numFmtId="0" fontId="0" fillId="0" borderId="0"/>
    <xf numFmtId="0" fontId="2" fillId="0" borderId="0"/>
    <xf numFmtId="0" fontId="50" fillId="0" borderId="0"/>
    <xf numFmtId="171" fontId="110" fillId="0" borderId="0" applyBorder="0" applyProtection="0"/>
    <xf numFmtId="0" fontId="1" fillId="0" borderId="0"/>
    <xf numFmtId="0" fontId="1" fillId="0" borderId="0"/>
    <xf numFmtId="0" fontId="135" fillId="0" borderId="0"/>
    <xf numFmtId="0" fontId="139" fillId="0" borderId="0" applyNumberFormat="0" applyFill="0" applyBorder="0" applyAlignment="0" applyProtection="0">
      <alignment vertical="top"/>
      <protection locked="0"/>
    </xf>
    <xf numFmtId="0" fontId="152" fillId="0" borderId="0"/>
  </cellStyleXfs>
  <cellXfs count="919">
    <xf numFmtId="0" fontId="0" fillId="0" borderId="0" xfId="0"/>
    <xf numFmtId="0" fontId="0" fillId="0" borderId="0" xfId="0" applyAlignment="1">
      <alignment horizontal="left"/>
    </xf>
    <xf numFmtId="0" fontId="2" fillId="0" borderId="0" xfId="1" applyFont="1" applyAlignment="1"/>
    <xf numFmtId="165" fontId="3" fillId="4" borderId="1" xfId="1" applyNumberFormat="1" applyFont="1" applyFill="1" applyBorder="1" applyAlignment="1">
      <alignment horizontal="center" vertical="center"/>
    </xf>
    <xf numFmtId="0" fontId="4" fillId="0" borderId="1" xfId="1" applyFont="1" applyBorder="1" applyAlignment="1">
      <alignment horizontal="left" vertical="center" wrapText="1"/>
    </xf>
    <xf numFmtId="0" fontId="6" fillId="0" borderId="2" xfId="1" applyFont="1" applyBorder="1" applyAlignment="1"/>
    <xf numFmtId="0" fontId="8" fillId="0" borderId="3" xfId="1" applyFont="1" applyBorder="1" applyAlignment="1">
      <alignment horizontal="center" vertical="center"/>
    </xf>
    <xf numFmtId="0" fontId="10" fillId="0" borderId="3" xfId="1" applyFont="1" applyBorder="1" applyAlignment="1">
      <alignment horizontal="center" vertical="center"/>
    </xf>
    <xf numFmtId="165" fontId="11" fillId="0" borderId="1" xfId="1" applyNumberFormat="1" applyFont="1" applyBorder="1" applyAlignment="1">
      <alignment horizontal="center" vertical="center"/>
    </xf>
    <xf numFmtId="0" fontId="4" fillId="0" borderId="2" xfId="1" applyFont="1" applyBorder="1" applyAlignment="1">
      <alignment vertical="center" wrapText="1"/>
    </xf>
    <xf numFmtId="0" fontId="6" fillId="0" borderId="1" xfId="1" applyFont="1" applyBorder="1" applyAlignment="1"/>
    <xf numFmtId="0" fontId="10" fillId="0" borderId="2" xfId="1" applyFont="1" applyBorder="1" applyAlignment="1">
      <alignment horizontal="center" vertical="center"/>
    </xf>
    <xf numFmtId="0" fontId="10" fillId="0" borderId="4" xfId="1" applyFont="1" applyBorder="1" applyAlignment="1">
      <alignment horizontal="center" vertical="center"/>
    </xf>
    <xf numFmtId="165" fontId="11" fillId="6" borderId="1" xfId="1" applyNumberFormat="1" applyFont="1" applyFill="1" applyBorder="1" applyAlignment="1">
      <alignment horizontal="center" vertical="center"/>
    </xf>
    <xf numFmtId="0" fontId="4" fillId="0" borderId="1" xfId="1" applyFont="1" applyBorder="1" applyAlignment="1">
      <alignment vertical="center" wrapText="1"/>
    </xf>
    <xf numFmtId="0" fontId="10" fillId="3" borderId="3" xfId="1" applyFont="1" applyFill="1" applyBorder="1" applyAlignment="1">
      <alignment horizontal="center" vertical="center"/>
    </xf>
    <xf numFmtId="165" fontId="13" fillId="6" borderId="1" xfId="1" applyNumberFormat="1" applyFont="1" applyFill="1" applyBorder="1" applyAlignment="1">
      <alignment horizontal="center" vertical="center"/>
    </xf>
    <xf numFmtId="0" fontId="7" fillId="3" borderId="1" xfId="1" applyFont="1" applyFill="1" applyBorder="1" applyAlignment="1">
      <alignment horizontal="left" vertical="center" wrapText="1"/>
    </xf>
    <xf numFmtId="165" fontId="14" fillId="4" borderId="1" xfId="1" applyNumberFormat="1" applyFont="1" applyFill="1" applyBorder="1" applyAlignment="1">
      <alignment horizontal="center" vertical="center"/>
    </xf>
    <xf numFmtId="0" fontId="6" fillId="3" borderId="1" xfId="1" applyFont="1" applyFill="1" applyBorder="1" applyAlignment="1"/>
    <xf numFmtId="165" fontId="15" fillId="6" borderId="1" xfId="1" applyNumberFormat="1" applyFont="1" applyFill="1" applyBorder="1" applyAlignment="1">
      <alignment horizontal="center" vertical="center"/>
    </xf>
    <xf numFmtId="0" fontId="8" fillId="0" borderId="2" xfId="1" applyFont="1" applyBorder="1" applyAlignment="1">
      <alignment horizontal="center" vertical="center" wrapText="1"/>
    </xf>
    <xf numFmtId="166" fontId="4" fillId="0" borderId="2" xfId="1" applyNumberFormat="1" applyFont="1" applyBorder="1" applyAlignment="1">
      <alignment vertical="center" wrapText="1"/>
    </xf>
    <xf numFmtId="166" fontId="4" fillId="0" borderId="1" xfId="1" applyNumberFormat="1" applyFont="1" applyBorder="1" applyAlignment="1">
      <alignment horizontal="left" vertical="center" wrapText="1"/>
    </xf>
    <xf numFmtId="166" fontId="4" fillId="3" borderId="1" xfId="1" applyNumberFormat="1" applyFont="1" applyFill="1" applyBorder="1" applyAlignment="1">
      <alignment vertical="center" wrapText="1"/>
    </xf>
    <xf numFmtId="166" fontId="4" fillId="0" borderId="2" xfId="1" applyNumberFormat="1" applyFont="1" applyBorder="1" applyAlignment="1">
      <alignment horizontal="left" vertical="center" wrapText="1"/>
    </xf>
    <xf numFmtId="0" fontId="10" fillId="3" borderId="2" xfId="1" applyFont="1" applyFill="1" applyBorder="1" applyAlignment="1">
      <alignment horizontal="center" vertical="center"/>
    </xf>
    <xf numFmtId="165" fontId="16" fillId="6" borderId="1" xfId="1" applyNumberFormat="1" applyFont="1" applyFill="1" applyBorder="1" applyAlignment="1">
      <alignment horizontal="center" vertical="center"/>
    </xf>
    <xf numFmtId="0" fontId="4" fillId="0" borderId="3" xfId="1" applyFont="1" applyBorder="1" applyAlignment="1">
      <alignment horizontal="left" vertical="center" wrapText="1"/>
    </xf>
    <xf numFmtId="166" fontId="4" fillId="0" borderId="4" xfId="1" applyNumberFormat="1" applyFont="1" applyBorder="1" applyAlignment="1">
      <alignment horizontal="left" vertical="center" wrapText="1"/>
    </xf>
    <xf numFmtId="0" fontId="4" fillId="0" borderId="2" xfId="1" applyFont="1" applyBorder="1" applyAlignment="1">
      <alignment horizontal="left" vertical="center" wrapText="1"/>
    </xf>
    <xf numFmtId="165" fontId="8" fillId="3" borderId="9" xfId="1" applyNumberFormat="1" applyFont="1" applyFill="1" applyBorder="1" applyAlignment="1">
      <alignment horizontal="center" vertical="center" wrapText="1"/>
    </xf>
    <xf numFmtId="0" fontId="10" fillId="0" borderId="9" xfId="1" applyFont="1" applyBorder="1" applyAlignment="1">
      <alignment horizontal="center" vertical="center" wrapText="1"/>
    </xf>
    <xf numFmtId="0" fontId="17" fillId="3" borderId="9" xfId="1" applyFont="1" applyFill="1" applyBorder="1" applyAlignment="1">
      <alignment horizontal="center" vertical="center"/>
    </xf>
    <xf numFmtId="0" fontId="10" fillId="0" borderId="2" xfId="1" applyFont="1" applyBorder="1" applyAlignment="1">
      <alignment horizontal="center" vertical="center" wrapText="1"/>
    </xf>
    <xf numFmtId="0" fontId="21" fillId="0" borderId="2" xfId="0" applyFont="1" applyBorder="1" applyAlignment="1">
      <alignment horizontal="center" vertical="center"/>
    </xf>
    <xf numFmtId="0" fontId="9" fillId="0" borderId="2" xfId="0" applyFont="1" applyBorder="1"/>
    <xf numFmtId="0" fontId="22" fillId="0" borderId="2" xfId="0" applyFont="1" applyBorder="1" applyAlignment="1">
      <alignment vertical="center" wrapText="1"/>
    </xf>
    <xf numFmtId="167" fontId="21" fillId="6" borderId="2" xfId="0" applyNumberFormat="1" applyFont="1" applyFill="1" applyBorder="1" applyAlignment="1">
      <alignment horizontal="center" vertical="center"/>
    </xf>
    <xf numFmtId="0" fontId="23" fillId="0" borderId="2" xfId="0" applyFont="1" applyBorder="1"/>
    <xf numFmtId="167" fontId="21" fillId="3" borderId="2" xfId="0" applyNumberFormat="1" applyFont="1" applyFill="1" applyBorder="1" applyAlignment="1">
      <alignment horizontal="center" vertical="center"/>
    </xf>
    <xf numFmtId="0" fontId="24" fillId="3" borderId="2" xfId="0" applyFont="1" applyFill="1" applyBorder="1" applyAlignment="1">
      <alignment horizontal="left" vertical="center" wrapText="1"/>
    </xf>
    <xf numFmtId="0" fontId="22" fillId="3" borderId="2" xfId="0" applyFont="1" applyFill="1" applyBorder="1" applyAlignment="1">
      <alignment vertical="center" wrapText="1"/>
    </xf>
    <xf numFmtId="0" fontId="23" fillId="3" borderId="2" xfId="0" applyFont="1" applyFill="1" applyBorder="1"/>
    <xf numFmtId="0" fontId="20" fillId="3" borderId="2" xfId="0" applyFont="1" applyFill="1" applyBorder="1" applyAlignment="1">
      <alignment horizontal="center" vertical="center" wrapText="1"/>
    </xf>
    <xf numFmtId="3" fontId="25" fillId="3" borderId="2" xfId="0" applyNumberFormat="1" applyFont="1" applyFill="1" applyBorder="1" applyAlignment="1">
      <alignment horizontal="center" vertical="center" wrapText="1"/>
    </xf>
    <xf numFmtId="0" fontId="22" fillId="3" borderId="2" xfId="0" applyFont="1" applyFill="1" applyBorder="1" applyAlignment="1">
      <alignment horizontal="left" vertical="center" wrapText="1"/>
    </xf>
    <xf numFmtId="3" fontId="22" fillId="3" borderId="2" xfId="0" applyNumberFormat="1" applyFont="1" applyFill="1" applyBorder="1" applyAlignment="1">
      <alignment horizontal="left" vertical="center" wrapText="1"/>
    </xf>
    <xf numFmtId="0" fontId="22" fillId="0" borderId="2" xfId="0" applyFont="1" applyBorder="1" applyAlignment="1">
      <alignment horizontal="left" vertical="center" wrapText="1"/>
    </xf>
    <xf numFmtId="0" fontId="22" fillId="3" borderId="2" xfId="0" applyFont="1" applyFill="1" applyBorder="1" applyAlignment="1">
      <alignment horizontal="left" vertical="top" wrapText="1"/>
    </xf>
    <xf numFmtId="0" fontId="23" fillId="0" borderId="2" xfId="0" applyFont="1" applyBorder="1" applyAlignment="1">
      <alignment horizontal="center"/>
    </xf>
    <xf numFmtId="0" fontId="27" fillId="10" borderId="11" xfId="0" applyFont="1" applyFill="1" applyBorder="1" applyAlignment="1">
      <alignment vertical="center" wrapText="1"/>
    </xf>
    <xf numFmtId="0" fontId="27" fillId="10" borderId="0" xfId="0" applyFont="1" applyFill="1" applyBorder="1" applyAlignment="1">
      <alignment vertical="center" wrapText="1"/>
    </xf>
    <xf numFmtId="0" fontId="27" fillId="10" borderId="0" xfId="0" applyFont="1" applyFill="1" applyBorder="1" applyAlignment="1">
      <alignment horizontal="center" vertical="center" wrapText="1"/>
    </xf>
    <xf numFmtId="0" fontId="28" fillId="11" borderId="12" xfId="0" applyFont="1" applyFill="1" applyBorder="1" applyAlignment="1">
      <alignment vertical="center" wrapText="1"/>
    </xf>
    <xf numFmtId="0" fontId="28" fillId="11" borderId="6" xfId="0" applyFont="1" applyFill="1" applyBorder="1" applyAlignment="1">
      <alignment vertical="center" wrapText="1"/>
    </xf>
    <xf numFmtId="0" fontId="28" fillId="11" borderId="6" xfId="0" applyFont="1" applyFill="1" applyBorder="1" applyAlignment="1">
      <alignment horizontal="center" vertical="center" wrapText="1"/>
    </xf>
    <xf numFmtId="0" fontId="29" fillId="0" borderId="13" xfId="0" applyFont="1" applyBorder="1" applyAlignment="1">
      <alignment horizontal="center" vertical="center" wrapText="1"/>
    </xf>
    <xf numFmtId="0" fontId="30" fillId="3" borderId="13" xfId="0" applyFont="1" applyFill="1" applyBorder="1" applyAlignment="1">
      <alignment horizontal="left" vertical="center" wrapText="1"/>
    </xf>
    <xf numFmtId="166" fontId="29" fillId="0" borderId="13" xfId="0" applyNumberFormat="1" applyFont="1" applyBorder="1" applyAlignment="1">
      <alignment horizontal="center" vertical="center"/>
    </xf>
    <xf numFmtId="0" fontId="21" fillId="0" borderId="13" xfId="0" applyFont="1" applyBorder="1" applyAlignment="1">
      <alignment horizontal="center" vertical="center" wrapText="1"/>
    </xf>
    <xf numFmtId="166" fontId="21" fillId="0" borderId="13" xfId="0" applyNumberFormat="1" applyFont="1" applyBorder="1" applyAlignment="1">
      <alignment horizontal="center" vertical="center"/>
    </xf>
    <xf numFmtId="0" fontId="31" fillId="10" borderId="0" xfId="0" applyFont="1" applyFill="1" applyBorder="1" applyAlignment="1">
      <alignment vertical="center" wrapText="1"/>
    </xf>
    <xf numFmtId="0" fontId="28" fillId="11" borderId="10" xfId="0" applyFont="1" applyFill="1" applyBorder="1" applyAlignment="1">
      <alignment vertical="center" wrapText="1"/>
    </xf>
    <xf numFmtId="0" fontId="28" fillId="11" borderId="8" xfId="0" applyFont="1" applyFill="1" applyBorder="1" applyAlignment="1">
      <alignment vertical="center"/>
    </xf>
    <xf numFmtId="0" fontId="28" fillId="11" borderId="8" xfId="0" applyFont="1" applyFill="1" applyBorder="1" applyAlignment="1">
      <alignment horizontal="center" vertical="center"/>
    </xf>
    <xf numFmtId="0" fontId="32" fillId="11" borderId="8" xfId="0" applyFont="1" applyFill="1" applyBorder="1" applyAlignment="1">
      <alignment vertical="center"/>
    </xf>
    <xf numFmtId="0" fontId="33" fillId="0" borderId="13" xfId="0" applyFont="1" applyBorder="1" applyAlignment="1">
      <alignment horizontal="center" vertical="center" wrapText="1"/>
    </xf>
    <xf numFmtId="0" fontId="18" fillId="0" borderId="13" xfId="0" applyFont="1" applyBorder="1" applyAlignment="1">
      <alignment horizontal="center" vertical="center"/>
    </xf>
    <xf numFmtId="166" fontId="33" fillId="0" borderId="13" xfId="0" applyNumberFormat="1" applyFont="1" applyBorder="1" applyAlignment="1">
      <alignment horizontal="center" vertical="center"/>
    </xf>
    <xf numFmtId="0" fontId="21" fillId="0" borderId="13" xfId="0" applyFont="1" applyBorder="1" applyAlignment="1">
      <alignment horizontal="left" vertical="center" wrapText="1"/>
    </xf>
    <xf numFmtId="0" fontId="32" fillId="11" borderId="10" xfId="0" applyFont="1" applyFill="1" applyBorder="1" applyAlignment="1">
      <alignment vertical="center" wrapText="1"/>
    </xf>
    <xf numFmtId="0" fontId="28" fillId="12" borderId="10" xfId="0" applyFont="1" applyFill="1" applyBorder="1" applyAlignment="1">
      <alignment vertical="center" wrapText="1"/>
    </xf>
    <xf numFmtId="0" fontId="28" fillId="12" borderId="8" xfId="0" applyFont="1" applyFill="1" applyBorder="1" applyAlignment="1">
      <alignment vertical="center"/>
    </xf>
    <xf numFmtId="0" fontId="28" fillId="12" borderId="8" xfId="0" applyFont="1" applyFill="1" applyBorder="1" applyAlignment="1">
      <alignment horizontal="center" vertical="center"/>
    </xf>
    <xf numFmtId="0" fontId="32" fillId="12" borderId="8" xfId="0" applyFont="1" applyFill="1" applyBorder="1" applyAlignment="1">
      <alignment vertical="center"/>
    </xf>
    <xf numFmtId="0" fontId="7" fillId="0" borderId="17" xfId="0" applyFont="1" applyBorder="1" applyAlignment="1">
      <alignment vertical="center" wrapText="1"/>
    </xf>
    <xf numFmtId="0" fontId="32" fillId="12" borderId="10" xfId="0" applyFont="1" applyFill="1" applyBorder="1" applyAlignment="1">
      <alignment vertical="center" wrapText="1"/>
    </xf>
    <xf numFmtId="0" fontId="27" fillId="10" borderId="8" xfId="0" applyFont="1" applyFill="1" applyBorder="1" applyAlignment="1">
      <alignment vertical="center" wrapText="1"/>
    </xf>
    <xf numFmtId="0" fontId="27" fillId="10" borderId="8" xfId="0" applyFont="1" applyFill="1" applyBorder="1" applyAlignment="1">
      <alignment horizontal="center" vertical="center" wrapText="1"/>
    </xf>
    <xf numFmtId="0" fontId="31" fillId="10" borderId="8" xfId="0" applyFont="1" applyFill="1" applyBorder="1" applyAlignment="1">
      <alignment vertical="center" wrapText="1"/>
    </xf>
    <xf numFmtId="0" fontId="35" fillId="14" borderId="18" xfId="0" applyFont="1" applyFill="1" applyBorder="1" applyAlignment="1">
      <alignment horizontal="center" vertical="center"/>
    </xf>
    <xf numFmtId="0" fontId="27" fillId="14" borderId="19" xfId="0" applyFont="1" applyFill="1" applyBorder="1" applyAlignment="1">
      <alignment horizontal="center" wrapText="1"/>
    </xf>
    <xf numFmtId="0" fontId="35" fillId="14" borderId="18" xfId="0" applyFont="1" applyFill="1" applyBorder="1" applyAlignment="1">
      <alignment vertical="center"/>
    </xf>
    <xf numFmtId="168" fontId="35" fillId="14" borderId="18" xfId="0" applyNumberFormat="1" applyFont="1" applyFill="1" applyBorder="1" applyAlignment="1">
      <alignment vertical="center"/>
    </xf>
    <xf numFmtId="0" fontId="17" fillId="0" borderId="20" xfId="0" applyFont="1" applyBorder="1" applyAlignment="1">
      <alignment horizontal="center" vertical="center"/>
    </xf>
    <xf numFmtId="0" fontId="7" fillId="0" borderId="20" xfId="0" applyFont="1" applyBorder="1" applyAlignment="1">
      <alignment horizontal="left" vertical="center" wrapText="1"/>
    </xf>
    <xf numFmtId="168" fontId="17" fillId="0" borderId="20" xfId="0" applyNumberFormat="1" applyFont="1" applyBorder="1" applyAlignment="1">
      <alignment horizontal="center" vertical="center"/>
    </xf>
    <xf numFmtId="0" fontId="17" fillId="5" borderId="20" xfId="0" applyFont="1" applyFill="1" applyBorder="1" applyAlignment="1">
      <alignment horizontal="center" vertical="center"/>
    </xf>
    <xf numFmtId="0" fontId="7" fillId="5" borderId="20" xfId="0" applyFont="1" applyFill="1" applyBorder="1" applyAlignment="1">
      <alignment horizontal="left" vertical="center" wrapText="1"/>
    </xf>
    <xf numFmtId="168" fontId="17" fillId="5" borderId="20" xfId="0" applyNumberFormat="1" applyFont="1" applyFill="1" applyBorder="1" applyAlignment="1">
      <alignment horizontal="center" vertical="center"/>
    </xf>
    <xf numFmtId="0" fontId="35" fillId="0" borderId="22" xfId="0" applyFont="1" applyBorder="1" applyAlignment="1"/>
    <xf numFmtId="0" fontId="4" fillId="0" borderId="20" xfId="0" applyFont="1" applyBorder="1" applyAlignment="1">
      <alignment vertical="center" wrapText="1"/>
    </xf>
    <xf numFmtId="0" fontId="4" fillId="5" borderId="20" xfId="0" applyFont="1" applyFill="1" applyBorder="1" applyAlignment="1">
      <alignment vertical="center" wrapText="1"/>
    </xf>
    <xf numFmtId="0" fontId="36" fillId="0" borderId="22" xfId="0" applyFont="1" applyBorder="1" applyAlignment="1">
      <alignment horizontal="right" wrapText="1"/>
    </xf>
    <xf numFmtId="0" fontId="35" fillId="14" borderId="18" xfId="0" applyFont="1" applyFill="1" applyBorder="1" applyAlignment="1"/>
    <xf numFmtId="0" fontId="17" fillId="0" borderId="20" xfId="0" applyFont="1" applyBorder="1" applyAlignment="1">
      <alignment vertical="center" wrapText="1"/>
    </xf>
    <xf numFmtId="0" fontId="7" fillId="0" borderId="20" xfId="0" applyFont="1" applyBorder="1" applyAlignment="1">
      <alignment wrapText="1"/>
    </xf>
    <xf numFmtId="0" fontId="17" fillId="5" borderId="20" xfId="0" applyFont="1" applyFill="1" applyBorder="1" applyAlignment="1">
      <alignment vertical="center" wrapText="1"/>
    </xf>
    <xf numFmtId="0" fontId="7" fillId="5" borderId="20" xfId="0" applyFont="1" applyFill="1" applyBorder="1" applyAlignment="1">
      <alignment wrapText="1"/>
    </xf>
    <xf numFmtId="168" fontId="17" fillId="5" borderId="20" xfId="0" applyNumberFormat="1" applyFont="1" applyFill="1" applyBorder="1" applyAlignment="1">
      <alignment horizontal="center" vertical="center" wrapText="1"/>
    </xf>
    <xf numFmtId="0" fontId="17" fillId="0" borderId="20" xfId="0" applyFont="1" applyBorder="1" applyAlignment="1">
      <alignment horizontal="left" vertical="center"/>
    </xf>
    <xf numFmtId="0" fontId="36" fillId="3" borderId="22" xfId="0" applyFont="1" applyFill="1" applyBorder="1" applyAlignment="1">
      <alignment horizontal="right" wrapText="1"/>
    </xf>
    <xf numFmtId="0" fontId="4" fillId="0" borderId="20" xfId="0" applyFont="1" applyBorder="1" applyAlignment="1">
      <alignment horizontal="left" vertical="center" wrapText="1"/>
    </xf>
    <xf numFmtId="0" fontId="17" fillId="5" borderId="20" xfId="0" applyFont="1" applyFill="1" applyBorder="1" applyAlignment="1">
      <alignment horizontal="left" vertical="center"/>
    </xf>
    <xf numFmtId="0" fontId="4" fillId="5" borderId="20" xfId="0" applyFont="1" applyFill="1" applyBorder="1" applyAlignment="1">
      <alignment horizontal="left" vertical="center" wrapText="1"/>
    </xf>
    <xf numFmtId="0" fontId="17" fillId="0" borderId="20" xfId="0" applyFont="1" applyBorder="1" applyAlignment="1">
      <alignment vertical="center"/>
    </xf>
    <xf numFmtId="0" fontId="36" fillId="3" borderId="21" xfId="0" applyFont="1" applyFill="1" applyBorder="1" applyAlignment="1">
      <alignment horizontal="right" wrapText="1"/>
    </xf>
    <xf numFmtId="0" fontId="17" fillId="5" borderId="20" xfId="0" applyFont="1" applyFill="1" applyBorder="1" applyAlignment="1">
      <alignment vertical="center"/>
    </xf>
    <xf numFmtId="0" fontId="17" fillId="0" borderId="20" xfId="0" applyFont="1" applyBorder="1" applyAlignment="1">
      <alignment horizontal="center" vertical="center" wrapText="1"/>
    </xf>
    <xf numFmtId="168" fontId="17" fillId="0" borderId="20" xfId="0" applyNumberFormat="1" applyFont="1" applyBorder="1" applyAlignment="1">
      <alignment horizontal="center" vertical="center" wrapText="1"/>
    </xf>
    <xf numFmtId="0" fontId="17" fillId="5" borderId="20" xfId="0" applyFont="1" applyFill="1" applyBorder="1" applyAlignment="1">
      <alignment horizontal="center" vertical="center" wrapText="1"/>
    </xf>
    <xf numFmtId="0" fontId="7" fillId="0" borderId="20" xfId="0" applyFont="1" applyBorder="1" applyAlignment="1">
      <alignment vertical="center" wrapText="1"/>
    </xf>
    <xf numFmtId="0" fontId="36" fillId="5" borderId="22" xfId="0" applyFont="1" applyFill="1" applyBorder="1" applyAlignment="1">
      <alignment horizontal="right" wrapText="1"/>
    </xf>
    <xf numFmtId="0" fontId="7" fillId="5" borderId="20" xfId="0" applyFont="1" applyFill="1" applyBorder="1" applyAlignment="1">
      <alignment vertical="center" wrapText="1"/>
    </xf>
    <xf numFmtId="0" fontId="35" fillId="5" borderId="22" xfId="0" applyFont="1" applyFill="1" applyBorder="1" applyAlignment="1"/>
    <xf numFmtId="0" fontId="37" fillId="0" borderId="0" xfId="0" applyFont="1"/>
    <xf numFmtId="0" fontId="41" fillId="16" borderId="26" xfId="0" applyFont="1" applyFill="1" applyBorder="1" applyAlignment="1">
      <alignment horizontal="center" vertical="center" wrapText="1"/>
    </xf>
    <xf numFmtId="0" fontId="41" fillId="16" borderId="4" xfId="0" applyFont="1" applyFill="1" applyBorder="1" applyAlignment="1">
      <alignment horizontal="center" vertical="center" wrapText="1"/>
    </xf>
    <xf numFmtId="0" fontId="42" fillId="16" borderId="2" xfId="0" applyFont="1" applyFill="1" applyBorder="1" applyAlignment="1">
      <alignment horizontal="center" vertical="center" wrapText="1"/>
    </xf>
    <xf numFmtId="0" fontId="41" fillId="16" borderId="27" xfId="0" applyFont="1" applyFill="1" applyBorder="1" applyAlignment="1">
      <alignment horizontal="center" vertical="center" wrapText="1"/>
    </xf>
    <xf numFmtId="0" fontId="0" fillId="0" borderId="29" xfId="0" applyBorder="1" applyAlignment="1">
      <alignment horizontal="center" vertical="center"/>
    </xf>
    <xf numFmtId="0" fontId="44" fillId="0" borderId="9" xfId="0" applyFont="1" applyFill="1" applyBorder="1" applyAlignment="1">
      <alignment horizontal="left" vertical="top" wrapText="1"/>
    </xf>
    <xf numFmtId="3" fontId="46" fillId="0" borderId="27" xfId="0" applyNumberFormat="1" applyFont="1" applyFill="1" applyBorder="1" applyAlignment="1">
      <alignment horizontal="center" vertical="center" wrapText="1"/>
    </xf>
    <xf numFmtId="0" fontId="0" fillId="0" borderId="0" xfId="0" applyBorder="1" applyAlignment="1">
      <alignment horizontal="center" vertical="center"/>
    </xf>
    <xf numFmtId="0" fontId="44" fillId="0" borderId="2" xfId="0" applyFont="1" applyFill="1" applyBorder="1" applyAlignment="1">
      <alignment horizontal="left" vertical="top" wrapText="1"/>
    </xf>
    <xf numFmtId="0" fontId="0" fillId="0" borderId="34" xfId="0" applyBorder="1" applyAlignment="1">
      <alignment horizontal="center" vertical="center"/>
    </xf>
    <xf numFmtId="0" fontId="44" fillId="0" borderId="35" xfId="0" applyFont="1" applyFill="1" applyBorder="1" applyAlignment="1">
      <alignment horizontal="left" vertical="top" wrapText="1"/>
    </xf>
    <xf numFmtId="3" fontId="46" fillId="0" borderId="36" xfId="0" applyNumberFormat="1" applyFont="1" applyFill="1" applyBorder="1" applyAlignment="1">
      <alignment horizontal="center" vertical="center" wrapText="1"/>
    </xf>
    <xf numFmtId="0" fontId="42" fillId="16" borderId="2" xfId="0" applyFont="1" applyFill="1" applyBorder="1" applyAlignment="1">
      <alignment horizontal="right" vertical="top" wrapText="1" indent="12"/>
    </xf>
    <xf numFmtId="0" fontId="54" fillId="16" borderId="2" xfId="0" applyFont="1" applyFill="1" applyBorder="1" applyAlignment="1">
      <alignment horizontal="left" vertical="top" wrapText="1" indent="6"/>
    </xf>
    <xf numFmtId="0" fontId="0" fillId="0" borderId="2" xfId="0" applyFill="1" applyBorder="1" applyAlignment="1">
      <alignment horizontal="left" vertical="top" wrapText="1"/>
    </xf>
    <xf numFmtId="0" fontId="0" fillId="0" borderId="2" xfId="0" applyFill="1" applyBorder="1" applyAlignment="1">
      <alignment horizontal="left" vertical="center" wrapText="1"/>
    </xf>
    <xf numFmtId="0" fontId="54" fillId="16" borderId="2" xfId="0" applyFont="1" applyFill="1" applyBorder="1" applyAlignment="1">
      <alignment horizontal="center" vertical="top" wrapText="1"/>
    </xf>
    <xf numFmtId="0" fontId="43" fillId="0" borderId="29" xfId="0" applyFont="1" applyBorder="1" applyAlignment="1">
      <alignment horizontal="center" vertical="center"/>
    </xf>
    <xf numFmtId="0" fontId="41" fillId="16" borderId="26" xfId="0" applyFont="1" applyFill="1" applyBorder="1" applyAlignment="1">
      <alignment horizontal="left" vertical="top" wrapText="1"/>
    </xf>
    <xf numFmtId="0" fontId="41" fillId="16" borderId="27" xfId="0" applyFont="1" applyFill="1" applyBorder="1" applyAlignment="1">
      <alignment horizontal="left" vertical="top" wrapText="1" indent="3"/>
    </xf>
    <xf numFmtId="0" fontId="41" fillId="16" borderId="4" xfId="0" applyFont="1" applyFill="1" applyBorder="1" applyAlignment="1">
      <alignment horizontal="left" vertical="top" wrapText="1" indent="6"/>
    </xf>
    <xf numFmtId="0" fontId="50" fillId="0" borderId="29" xfId="0" applyFont="1" applyBorder="1" applyAlignment="1">
      <alignment horizontal="center" vertical="center"/>
    </xf>
    <xf numFmtId="0" fontId="50" fillId="0" borderId="44" xfId="0" applyFont="1" applyBorder="1" applyAlignment="1">
      <alignment horizontal="center" vertical="center"/>
    </xf>
    <xf numFmtId="0" fontId="44" fillId="0" borderId="45" xfId="0" applyFont="1" applyFill="1" applyBorder="1" applyAlignment="1">
      <alignment horizontal="left" vertical="top" wrapText="1"/>
    </xf>
    <xf numFmtId="3" fontId="46" fillId="0" borderId="46" xfId="0" applyNumberFormat="1" applyFont="1" applyFill="1" applyBorder="1" applyAlignment="1">
      <alignment horizontal="center" vertical="center" wrapText="1"/>
    </xf>
    <xf numFmtId="0" fontId="54" fillId="16" borderId="26" xfId="0" applyFont="1" applyFill="1" applyBorder="1" applyAlignment="1">
      <alignment horizontal="left" vertical="top" wrapText="1"/>
    </xf>
    <xf numFmtId="0" fontId="0" fillId="0" borderId="49" xfId="0" applyFill="1" applyBorder="1" applyAlignment="1">
      <alignment horizontal="left" vertical="top" wrapText="1"/>
    </xf>
    <xf numFmtId="0" fontId="44" fillId="0" borderId="43" xfId="0" applyFont="1" applyFill="1" applyBorder="1" applyAlignment="1">
      <alignment horizontal="left" vertical="center" wrapText="1"/>
    </xf>
    <xf numFmtId="0" fontId="0" fillId="0" borderId="50" xfId="0" applyBorder="1" applyAlignment="1">
      <alignment horizontal="center" vertical="center"/>
    </xf>
    <xf numFmtId="0" fontId="57" fillId="0" borderId="27" xfId="0" applyFont="1" applyFill="1" applyBorder="1" applyAlignment="1">
      <alignment horizontal="center" vertical="top" wrapText="1"/>
    </xf>
    <xf numFmtId="0" fontId="0" fillId="0" borderId="35" xfId="0" applyFill="1" applyBorder="1" applyAlignment="1">
      <alignment horizontal="left" vertical="top" wrapText="1"/>
    </xf>
    <xf numFmtId="0" fontId="57" fillId="0" borderId="36" xfId="0" applyFont="1" applyFill="1" applyBorder="1" applyAlignment="1">
      <alignment horizontal="center" vertical="top" wrapText="1"/>
    </xf>
    <xf numFmtId="0" fontId="0" fillId="2" borderId="0" xfId="0" applyFill="1"/>
    <xf numFmtId="0" fontId="37" fillId="2" borderId="0" xfId="0" applyFont="1" applyFill="1"/>
    <xf numFmtId="0" fontId="64" fillId="5" borderId="29" xfId="0" applyFont="1" applyFill="1" applyBorder="1" applyAlignment="1">
      <alignment horizontal="center" vertical="center"/>
    </xf>
    <xf numFmtId="0" fontId="65" fillId="5" borderId="29" xfId="0" applyFont="1" applyFill="1" applyBorder="1" applyAlignment="1">
      <alignment horizontal="center" vertical="center"/>
    </xf>
    <xf numFmtId="0" fontId="67" fillId="0" borderId="29" xfId="0" applyFont="1" applyBorder="1" applyAlignment="1">
      <alignment horizontal="center" vertical="center" wrapText="1"/>
    </xf>
    <xf numFmtId="0" fontId="68" fillId="0" borderId="29" xfId="0" applyFont="1" applyBorder="1" applyAlignment="1">
      <alignment horizontal="center" vertical="center"/>
    </xf>
    <xf numFmtId="0" fontId="69" fillId="0" borderId="29" xfId="0" applyFont="1" applyBorder="1" applyAlignment="1">
      <alignment horizontal="left" vertical="center" shrinkToFit="1"/>
    </xf>
    <xf numFmtId="0" fontId="72" fillId="0" borderId="29" xfId="0" applyFont="1" applyBorder="1" applyAlignment="1">
      <alignment horizontal="center" vertical="center" wrapText="1"/>
    </xf>
    <xf numFmtId="0" fontId="69" fillId="0" borderId="29" xfId="0" applyFont="1" applyBorder="1" applyAlignment="1">
      <alignment horizontal="left" vertical="center" wrapText="1"/>
    </xf>
    <xf numFmtId="167" fontId="67" fillId="0" borderId="29" xfId="0" applyNumberFormat="1" applyFont="1" applyBorder="1" applyAlignment="1">
      <alignment horizontal="center" vertical="center" wrapText="1"/>
    </xf>
    <xf numFmtId="167" fontId="72" fillId="0" borderId="29" xfId="0" applyNumberFormat="1" applyFont="1" applyBorder="1" applyAlignment="1">
      <alignment horizontal="center" vertical="center" wrapText="1"/>
    </xf>
    <xf numFmtId="0" fontId="75" fillId="0" borderId="29" xfId="0" applyFont="1" applyBorder="1" applyAlignment="1">
      <alignment horizontal="left" vertical="center" wrapText="1"/>
    </xf>
    <xf numFmtId="0" fontId="76" fillId="0" borderId="29" xfId="0" applyFont="1" applyBorder="1" applyAlignment="1">
      <alignment horizontal="center" vertical="center" wrapText="1"/>
    </xf>
    <xf numFmtId="0" fontId="50" fillId="0" borderId="29" xfId="0" applyFont="1" applyBorder="1" applyAlignment="1">
      <alignment horizontal="left" vertical="center" wrapText="1"/>
    </xf>
    <xf numFmtId="0" fontId="9" fillId="0" borderId="29" xfId="0" applyFont="1" applyBorder="1"/>
    <xf numFmtId="167" fontId="80" fillId="0" borderId="29" xfId="0" applyNumberFormat="1" applyFont="1" applyBorder="1" applyAlignment="1">
      <alignment horizontal="center" vertical="center" wrapText="1"/>
    </xf>
    <xf numFmtId="167" fontId="9" fillId="0" borderId="29" xfId="0" applyNumberFormat="1" applyFont="1" applyBorder="1"/>
    <xf numFmtId="0" fontId="80" fillId="0" borderId="29" xfId="0" applyFont="1" applyBorder="1" applyAlignment="1">
      <alignment horizontal="center" vertical="center" wrapText="1"/>
    </xf>
    <xf numFmtId="0" fontId="72" fillId="0" borderId="29" xfId="0" applyFont="1" applyBorder="1" applyAlignment="1">
      <alignment vertical="center" wrapText="1"/>
    </xf>
    <xf numFmtId="167" fontId="85" fillId="0" borderId="29" xfId="0" applyNumberFormat="1" applyFont="1" applyBorder="1" applyAlignment="1">
      <alignment horizontal="center" vertical="center" wrapText="1"/>
    </xf>
    <xf numFmtId="0" fontId="88" fillId="0" borderId="29" xfId="0" applyFont="1" applyBorder="1" applyAlignment="1">
      <alignment horizontal="left" vertical="center" wrapText="1"/>
    </xf>
    <xf numFmtId="169" fontId="88" fillId="0" borderId="29" xfId="0" applyNumberFormat="1" applyFont="1" applyBorder="1" applyAlignment="1">
      <alignment horizontal="left" vertical="center" wrapText="1"/>
    </xf>
    <xf numFmtId="0" fontId="89" fillId="0" borderId="29" xfId="0" applyFont="1" applyBorder="1" applyAlignment="1">
      <alignment horizontal="left" vertical="center" shrinkToFit="1"/>
    </xf>
    <xf numFmtId="3" fontId="65" fillId="5" borderId="29" xfId="0" applyNumberFormat="1" applyFont="1" applyFill="1" applyBorder="1" applyAlignment="1">
      <alignment horizontal="center" vertical="center" wrapText="1"/>
    </xf>
    <xf numFmtId="0" fontId="93" fillId="0" borderId="29" xfId="0" applyFont="1" applyBorder="1" applyAlignment="1">
      <alignment horizontal="center" vertical="center" wrapText="1"/>
    </xf>
    <xf numFmtId="3" fontId="89" fillId="0" borderId="29" xfId="0" applyNumberFormat="1" applyFont="1" applyBorder="1" applyAlignment="1">
      <alignment horizontal="center" vertical="center"/>
    </xf>
    <xf numFmtId="167" fontId="93" fillId="0" borderId="29" xfId="0" applyNumberFormat="1" applyFont="1" applyBorder="1" applyAlignment="1">
      <alignment horizontal="center" vertical="center" wrapText="1"/>
    </xf>
    <xf numFmtId="167" fontId="72" fillId="0" borderId="29" xfId="0" applyNumberFormat="1" applyFont="1" applyBorder="1" applyAlignment="1">
      <alignment vertical="center" wrapText="1"/>
    </xf>
    <xf numFmtId="0" fontId="89" fillId="0" borderId="29" xfId="0" applyFont="1" applyBorder="1" applyAlignment="1">
      <alignment horizontal="left" vertical="center" wrapText="1"/>
    </xf>
    <xf numFmtId="3" fontId="64" fillId="0" borderId="29" xfId="0" applyNumberFormat="1" applyFont="1" applyBorder="1" applyAlignment="1">
      <alignment horizontal="center" vertical="center" wrapText="1"/>
    </xf>
    <xf numFmtId="170" fontId="66" fillId="5" borderId="29" xfId="0" applyNumberFormat="1" applyFont="1" applyFill="1" applyBorder="1" applyAlignment="1">
      <alignment horizontal="center" vertical="center"/>
    </xf>
    <xf numFmtId="170" fontId="69" fillId="0" borderId="29" xfId="0" applyNumberFormat="1" applyFont="1" applyBorder="1" applyAlignment="1">
      <alignment horizontal="center" vertical="center"/>
    </xf>
    <xf numFmtId="170" fontId="75" fillId="0" borderId="29" xfId="0" applyNumberFormat="1" applyFont="1" applyBorder="1" applyAlignment="1">
      <alignment horizontal="center" vertical="center"/>
    </xf>
    <xf numFmtId="170" fontId="79" fillId="0" borderId="29" xfId="0" applyNumberFormat="1" applyFont="1" applyBorder="1" applyAlignment="1">
      <alignment horizontal="center" vertical="center"/>
    </xf>
    <xf numFmtId="170" fontId="79" fillId="0" borderId="29" xfId="0" applyNumberFormat="1" applyFont="1" applyBorder="1" applyAlignment="1">
      <alignment horizontal="center" vertical="center" wrapText="1"/>
    </xf>
    <xf numFmtId="170" fontId="84" fillId="0" borderId="29" xfId="0" applyNumberFormat="1" applyFont="1" applyBorder="1" applyAlignment="1">
      <alignment horizontal="center" vertical="center" wrapText="1"/>
    </xf>
    <xf numFmtId="170" fontId="69" fillId="0" borderId="29" xfId="0" applyNumberFormat="1" applyFont="1" applyBorder="1" applyAlignment="1">
      <alignment horizontal="center" vertical="center" wrapText="1"/>
    </xf>
    <xf numFmtId="170" fontId="65" fillId="5" borderId="29" xfId="0" applyNumberFormat="1" applyFont="1" applyFill="1" applyBorder="1" applyAlignment="1">
      <alignment horizontal="center" vertical="center"/>
    </xf>
    <xf numFmtId="170" fontId="89" fillId="0" borderId="29" xfId="0" applyNumberFormat="1" applyFont="1" applyBorder="1" applyAlignment="1">
      <alignment horizontal="center" vertical="center"/>
    </xf>
    <xf numFmtId="170" fontId="65" fillId="5" borderId="29" xfId="0" applyNumberFormat="1" applyFont="1" applyFill="1" applyBorder="1" applyAlignment="1">
      <alignment horizontal="center" vertical="center" wrapText="1"/>
    </xf>
    <xf numFmtId="170" fontId="80" fillId="0" borderId="29" xfId="0" applyNumberFormat="1" applyFont="1" applyBorder="1" applyAlignment="1">
      <alignment horizontal="center" vertical="center"/>
    </xf>
    <xf numFmtId="170" fontId="80" fillId="3" borderId="29" xfId="0" applyNumberFormat="1" applyFont="1" applyFill="1" applyBorder="1" applyAlignment="1">
      <alignment horizontal="center" vertical="center"/>
    </xf>
    <xf numFmtId="170" fontId="64" fillId="0" borderId="29" xfId="0" applyNumberFormat="1" applyFont="1" applyBorder="1" applyAlignment="1">
      <alignment horizontal="center" vertical="center" wrapText="1"/>
    </xf>
    <xf numFmtId="170" fontId="0" fillId="0" borderId="0" xfId="0" applyNumberFormat="1"/>
    <xf numFmtId="167" fontId="72" fillId="3" borderId="29" xfId="0" applyNumberFormat="1" applyFont="1" applyFill="1" applyBorder="1" applyAlignment="1">
      <alignment horizontal="center" vertical="center" wrapText="1"/>
    </xf>
    <xf numFmtId="167" fontId="98" fillId="3" borderId="29" xfId="0" applyNumberFormat="1" applyFont="1" applyFill="1" applyBorder="1" applyAlignment="1">
      <alignment horizontal="center" vertical="center" wrapText="1"/>
    </xf>
    <xf numFmtId="167" fontId="99" fillId="3" borderId="29" xfId="0" applyNumberFormat="1" applyFont="1" applyFill="1" applyBorder="1" applyAlignment="1">
      <alignment horizontal="center" vertical="center" wrapText="1"/>
    </xf>
    <xf numFmtId="0" fontId="75" fillId="3" borderId="29" xfId="0" applyFont="1" applyFill="1" applyBorder="1" applyAlignment="1">
      <alignment horizontal="left" vertical="center" wrapText="1"/>
    </xf>
    <xf numFmtId="3" fontId="98" fillId="3" borderId="29" xfId="0" applyNumberFormat="1" applyFont="1" applyFill="1" applyBorder="1" applyAlignment="1">
      <alignment horizontal="center" vertical="center"/>
    </xf>
    <xf numFmtId="167" fontId="67" fillId="3" borderId="29" xfId="0" applyNumberFormat="1" applyFont="1" applyFill="1" applyBorder="1" applyAlignment="1">
      <alignment horizontal="center" vertical="center" wrapText="1"/>
    </xf>
    <xf numFmtId="167" fontId="93" fillId="3" borderId="29" xfId="0" applyNumberFormat="1" applyFont="1" applyFill="1" applyBorder="1" applyAlignment="1">
      <alignment horizontal="center" vertical="center" wrapText="1"/>
    </xf>
    <xf numFmtId="0" fontId="69" fillId="3" borderId="29" xfId="0" applyFont="1" applyFill="1" applyBorder="1" applyAlignment="1">
      <alignment horizontal="left" vertical="center" wrapText="1"/>
    </xf>
    <xf numFmtId="3" fontId="64" fillId="3" borderId="29" xfId="0" applyNumberFormat="1" applyFont="1" applyFill="1" applyBorder="1" applyAlignment="1">
      <alignment horizontal="center" vertical="center" wrapText="1"/>
    </xf>
    <xf numFmtId="3" fontId="80" fillId="0" borderId="29" xfId="0" applyNumberFormat="1" applyFont="1" applyBorder="1" applyAlignment="1">
      <alignment horizontal="center" vertical="center"/>
    </xf>
    <xf numFmtId="167" fontId="85" fillId="3" borderId="29" xfId="0" applyNumberFormat="1" applyFont="1" applyFill="1" applyBorder="1" applyAlignment="1">
      <alignment horizontal="center" vertical="center" wrapText="1"/>
    </xf>
    <xf numFmtId="3" fontId="89" fillId="3" borderId="29" xfId="0" applyNumberFormat="1" applyFont="1" applyFill="1" applyBorder="1" applyAlignment="1">
      <alignment horizontal="center" vertical="center"/>
    </xf>
    <xf numFmtId="167" fontId="100" fillId="0" borderId="29" xfId="0" applyNumberFormat="1" applyFont="1" applyBorder="1" applyAlignment="1">
      <alignment horizontal="center" vertical="center" wrapText="1"/>
    </xf>
    <xf numFmtId="3" fontId="100" fillId="0" borderId="29" xfId="0" applyNumberFormat="1" applyFont="1" applyBorder="1" applyAlignment="1">
      <alignment horizontal="center" vertical="center"/>
    </xf>
    <xf numFmtId="3" fontId="80" fillId="3" borderId="29" xfId="0" applyNumberFormat="1" applyFont="1" applyFill="1" applyBorder="1" applyAlignment="1">
      <alignment horizontal="center" vertical="center"/>
    </xf>
    <xf numFmtId="167" fontId="72" fillId="0" borderId="29" xfId="0" applyNumberFormat="1" applyFont="1" applyBorder="1" applyAlignment="1">
      <alignment horizontal="center" vertical="center"/>
    </xf>
    <xf numFmtId="0" fontId="0" fillId="8" borderId="0" xfId="0" applyFill="1"/>
    <xf numFmtId="170" fontId="0" fillId="8" borderId="0" xfId="0" applyNumberFormat="1" applyFill="1"/>
    <xf numFmtId="49" fontId="53" fillId="0" borderId="56" xfId="0" applyNumberFormat="1" applyFont="1" applyFill="1" applyBorder="1" applyAlignment="1">
      <alignment horizontal="center" vertical="center" wrapText="1"/>
    </xf>
    <xf numFmtId="0" fontId="106" fillId="0" borderId="56" xfId="0" applyNumberFormat="1" applyFont="1" applyFill="1" applyBorder="1" applyAlignment="1">
      <alignment horizontal="justify" vertical="center" wrapText="1"/>
    </xf>
    <xf numFmtId="170" fontId="107" fillId="0" borderId="56" xfId="2" applyNumberFormat="1" applyFont="1" applyFill="1" applyBorder="1" applyAlignment="1">
      <alignment horizontal="center" vertical="center" wrapText="1"/>
    </xf>
    <xf numFmtId="49" fontId="53" fillId="0" borderId="57" xfId="0" applyNumberFormat="1" applyFont="1" applyFill="1" applyBorder="1" applyAlignment="1">
      <alignment horizontal="center" vertical="center" wrapText="1"/>
    </xf>
    <xf numFmtId="0" fontId="61" fillId="0" borderId="57" xfId="0" applyNumberFormat="1" applyFont="1" applyFill="1" applyBorder="1" applyAlignment="1">
      <alignment wrapText="1"/>
    </xf>
    <xf numFmtId="170" fontId="107" fillId="0" borderId="57" xfId="2" applyNumberFormat="1" applyFont="1" applyFill="1" applyBorder="1" applyAlignment="1">
      <alignment horizontal="center" vertical="center" wrapText="1"/>
    </xf>
    <xf numFmtId="0" fontId="61" fillId="0" borderId="57" xfId="0" applyNumberFormat="1" applyFont="1" applyFill="1" applyBorder="1" applyAlignment="1">
      <alignment horizontal="justify" vertical="center" wrapText="1"/>
    </xf>
    <xf numFmtId="49" fontId="53" fillId="0" borderId="58" xfId="0" applyNumberFormat="1" applyFont="1" applyFill="1" applyBorder="1" applyAlignment="1">
      <alignment horizontal="center" vertical="center" wrapText="1"/>
    </xf>
    <xf numFmtId="0" fontId="61" fillId="0" borderId="58" xfId="0" applyNumberFormat="1" applyFont="1" applyFill="1" applyBorder="1" applyAlignment="1">
      <alignment horizontal="justify" vertical="center" wrapText="1"/>
    </xf>
    <xf numFmtId="170" fontId="107" fillId="0" borderId="58" xfId="2" applyNumberFormat="1" applyFont="1" applyFill="1" applyBorder="1" applyAlignment="1">
      <alignment horizontal="center" vertical="center" wrapText="1"/>
    </xf>
    <xf numFmtId="0" fontId="108" fillId="0" borderId="56" xfId="0" applyFont="1" applyBorder="1" applyAlignment="1">
      <alignment horizontal="center" vertical="center" wrapText="1"/>
    </xf>
    <xf numFmtId="0" fontId="106" fillId="0" borderId="56" xfId="0" applyFont="1" applyBorder="1" applyAlignment="1">
      <alignment horizontal="justify" vertical="center" wrapText="1"/>
    </xf>
    <xf numFmtId="170" fontId="109" fillId="0" borderId="56" xfId="0" applyNumberFormat="1" applyFont="1" applyBorder="1" applyAlignment="1">
      <alignment horizontal="center" vertical="center" wrapText="1"/>
    </xf>
    <xf numFmtId="0" fontId="108" fillId="0" borderId="57" xfId="0" applyFont="1" applyBorder="1" applyAlignment="1">
      <alignment horizontal="center" vertical="center" wrapText="1"/>
    </xf>
    <xf numFmtId="170" fontId="109" fillId="0" borderId="57" xfId="0" applyNumberFormat="1" applyFont="1" applyBorder="1" applyAlignment="1">
      <alignment horizontal="center" vertical="center" wrapText="1"/>
    </xf>
    <xf numFmtId="49" fontId="112" fillId="0" borderId="2" xfId="3" applyNumberFormat="1" applyFont="1" applyFill="1" applyBorder="1" applyAlignment="1" applyProtection="1">
      <alignment horizontal="center" vertical="center" wrapText="1"/>
    </xf>
    <xf numFmtId="171" fontId="112" fillId="0" borderId="2" xfId="3" applyFont="1" applyFill="1" applyBorder="1" applyAlignment="1" applyProtection="1">
      <alignment horizontal="center" vertical="center" wrapText="1"/>
    </xf>
    <xf numFmtId="171" fontId="112" fillId="0" borderId="2" xfId="3" applyFont="1" applyFill="1" applyBorder="1" applyAlignment="1" applyProtection="1">
      <alignment horizontal="justify" vertical="center" wrapText="1"/>
    </xf>
    <xf numFmtId="170" fontId="113" fillId="0" borderId="2" xfId="2" applyNumberFormat="1" applyFont="1" applyFill="1" applyBorder="1" applyAlignment="1" applyProtection="1">
      <alignment horizontal="center" vertical="center" wrapText="1"/>
    </xf>
    <xf numFmtId="170" fontId="113" fillId="0" borderId="2" xfId="3" applyNumberFormat="1" applyFont="1" applyFill="1" applyBorder="1" applyAlignment="1" applyProtection="1">
      <alignment horizontal="center" vertical="center" wrapText="1"/>
    </xf>
    <xf numFmtId="0" fontId="115" fillId="0" borderId="0" xfId="1" applyFont="1" applyAlignment="1">
      <alignment horizontal="center"/>
    </xf>
    <xf numFmtId="0" fontId="115" fillId="0" borderId="0" xfId="1" applyFont="1"/>
    <xf numFmtId="170" fontId="115" fillId="0" borderId="0" xfId="1" applyNumberFormat="1" applyFont="1" applyAlignment="1">
      <alignment horizontal="center" vertical="center"/>
    </xf>
    <xf numFmtId="0" fontId="106" fillId="0" borderId="57" xfId="0" applyFont="1" applyBorder="1" applyAlignment="1">
      <alignment horizontal="justify" vertical="center" wrapText="1"/>
    </xf>
    <xf numFmtId="171" fontId="112" fillId="0" borderId="10" xfId="3" applyFont="1" applyFill="1" applyBorder="1" applyAlignment="1" applyProtection="1">
      <alignment horizontal="center" vertical="center" wrapText="1"/>
    </xf>
    <xf numFmtId="171" fontId="112" fillId="0" borderId="4" xfId="3" applyFont="1" applyFill="1" applyBorder="1" applyAlignment="1" applyProtection="1">
      <alignment horizontal="justify" vertical="center" wrapText="1"/>
    </xf>
    <xf numFmtId="170" fontId="113" fillId="0" borderId="4" xfId="3" applyNumberFormat="1" applyFont="1" applyFill="1" applyBorder="1" applyAlignment="1" applyProtection="1">
      <alignment horizontal="center" vertical="center" wrapText="1"/>
    </xf>
    <xf numFmtId="170" fontId="109" fillId="0" borderId="29" xfId="1" applyNumberFormat="1" applyFont="1" applyBorder="1" applyAlignment="1">
      <alignment horizontal="center" vertical="center"/>
    </xf>
    <xf numFmtId="0" fontId="116" fillId="0" borderId="29" xfId="1" applyFont="1" applyBorder="1" applyAlignment="1">
      <alignment wrapText="1"/>
    </xf>
    <xf numFmtId="0" fontId="116" fillId="0" borderId="29" xfId="1" applyFont="1" applyBorder="1" applyAlignment="1">
      <alignment horizontal="left" vertical="top" wrapText="1"/>
    </xf>
    <xf numFmtId="0" fontId="116" fillId="0" borderId="29" xfId="1" applyFont="1" applyBorder="1" applyAlignment="1">
      <alignment horizontal="center" vertical="center" wrapText="1"/>
    </xf>
    <xf numFmtId="0" fontId="116" fillId="0" borderId="29" xfId="1" applyFont="1" applyBorder="1" applyAlignment="1">
      <alignment horizontal="center" vertical="center"/>
    </xf>
    <xf numFmtId="0" fontId="116" fillId="0" borderId="29" xfId="1" applyFont="1" applyBorder="1" applyAlignment="1">
      <alignment vertical="center" wrapText="1"/>
    </xf>
    <xf numFmtId="0" fontId="123" fillId="0" borderId="64" xfId="4" applyFont="1" applyBorder="1" applyAlignment="1">
      <alignment vertical="center" wrapText="1"/>
    </xf>
    <xf numFmtId="0" fontId="123" fillId="0" borderId="29" xfId="4" applyFont="1" applyFill="1" applyBorder="1" applyAlignment="1">
      <alignment horizontal="center" vertical="center" wrapText="1"/>
    </xf>
    <xf numFmtId="0" fontId="123" fillId="0" borderId="64" xfId="0" applyFont="1" applyBorder="1" applyAlignment="1">
      <alignment vertical="center" wrapText="1"/>
    </xf>
    <xf numFmtId="0" fontId="123" fillId="0" borderId="64" xfId="0" applyFont="1" applyFill="1" applyBorder="1" applyAlignment="1">
      <alignment vertical="center" wrapText="1"/>
    </xf>
    <xf numFmtId="0" fontId="122" fillId="0" borderId="29" xfId="0" applyFont="1" applyFill="1" applyBorder="1" applyAlignment="1">
      <alignment horizontal="center" vertical="center" wrapText="1"/>
    </xf>
    <xf numFmtId="3" fontId="122" fillId="0" borderId="29" xfId="0" applyNumberFormat="1" applyFont="1" applyBorder="1" applyAlignment="1">
      <alignment horizontal="center" vertical="center" wrapText="1"/>
    </xf>
    <xf numFmtId="0" fontId="123" fillId="0" borderId="67" xfId="0" applyFont="1" applyBorder="1" applyAlignment="1">
      <alignment horizontal="left" vertical="center" wrapText="1"/>
    </xf>
    <xf numFmtId="0" fontId="123" fillId="0" borderId="29" xfId="0" applyFont="1" applyFill="1" applyBorder="1" applyAlignment="1">
      <alignment horizontal="center" vertical="center" wrapText="1"/>
    </xf>
    <xf numFmtId="3" fontId="123" fillId="0" borderId="62" xfId="0" applyNumberFormat="1" applyFont="1" applyBorder="1" applyAlignment="1">
      <alignment horizontal="center" vertical="center" wrapText="1"/>
    </xf>
    <xf numFmtId="3" fontId="123" fillId="0" borderId="65" xfId="4" applyNumberFormat="1" applyFont="1" applyBorder="1" applyAlignment="1">
      <alignment horizontal="center" vertical="center" wrapText="1"/>
    </xf>
    <xf numFmtId="3" fontId="123" fillId="0" borderId="62" xfId="4" applyNumberFormat="1" applyFont="1" applyBorder="1" applyAlignment="1">
      <alignment horizontal="center" vertical="center" wrapText="1"/>
    </xf>
    <xf numFmtId="0" fontId="123" fillId="0" borderId="63" xfId="0" applyFont="1" applyBorder="1" applyAlignment="1">
      <alignment horizontal="left" vertical="center" wrapText="1"/>
    </xf>
    <xf numFmtId="3" fontId="123" fillId="0" borderId="68" xfId="0" applyNumberFormat="1" applyFont="1" applyBorder="1" applyAlignment="1">
      <alignment horizontal="center" vertical="center" wrapText="1"/>
    </xf>
    <xf numFmtId="0" fontId="123" fillId="0" borderId="69" xfId="0" applyFont="1" applyBorder="1" applyAlignment="1">
      <alignment horizontal="left" vertical="center" wrapText="1"/>
    </xf>
    <xf numFmtId="3" fontId="123" fillId="0" borderId="65" xfId="0" applyNumberFormat="1" applyFont="1" applyBorder="1" applyAlignment="1">
      <alignment horizontal="center" vertical="center" wrapText="1"/>
    </xf>
    <xf numFmtId="0" fontId="123" fillId="0" borderId="64" xfId="0" applyFont="1" applyBorder="1" applyAlignment="1">
      <alignment horizontal="left" vertical="center" wrapText="1"/>
    </xf>
    <xf numFmtId="3" fontId="123" fillId="0" borderId="29" xfId="0" applyNumberFormat="1" applyFont="1" applyBorder="1" applyAlignment="1">
      <alignment horizontal="center" vertical="center" wrapText="1"/>
    </xf>
    <xf numFmtId="0" fontId="123" fillId="0" borderId="69" xfId="0" applyFont="1" applyBorder="1" applyAlignment="1">
      <alignment vertical="center" wrapText="1"/>
    </xf>
    <xf numFmtId="0" fontId="123" fillId="0" borderId="70" xfId="0" applyFont="1" applyFill="1" applyBorder="1" applyAlignment="1">
      <alignment horizontal="center" vertical="center" wrapText="1"/>
    </xf>
    <xf numFmtId="3" fontId="123" fillId="0" borderId="29" xfId="4" applyNumberFormat="1" applyFont="1" applyBorder="1" applyAlignment="1">
      <alignment horizontal="center" vertical="center" wrapText="1"/>
    </xf>
    <xf numFmtId="0" fontId="123" fillId="0" borderId="69" xfId="4" applyFont="1" applyBorder="1" applyAlignment="1">
      <alignment vertical="center" wrapText="1"/>
    </xf>
    <xf numFmtId="0" fontId="123" fillId="0" borderId="70" xfId="4" applyFont="1" applyFill="1" applyBorder="1" applyAlignment="1">
      <alignment horizontal="center" vertical="center" wrapText="1"/>
    </xf>
    <xf numFmtId="0" fontId="123" fillId="0" borderId="71" xfId="0" applyFont="1" applyBorder="1" applyAlignment="1">
      <alignment horizontal="left" vertical="center" wrapText="1"/>
    </xf>
    <xf numFmtId="0" fontId="123" fillId="0" borderId="29" xfId="0" applyFont="1" applyBorder="1" applyAlignment="1">
      <alignment horizontal="center" vertical="center" wrapText="1"/>
    </xf>
    <xf numFmtId="0" fontId="123" fillId="0" borderId="29" xfId="0" applyFont="1" applyFill="1" applyBorder="1" applyAlignment="1">
      <alignment horizontal="center" vertical="center"/>
    </xf>
    <xf numFmtId="0" fontId="122" fillId="0" borderId="74" xfId="1" applyFont="1" applyFill="1" applyBorder="1" applyAlignment="1" applyProtection="1">
      <alignment vertical="center" wrapText="1"/>
      <protection hidden="1"/>
    </xf>
    <xf numFmtId="0" fontId="122" fillId="0" borderId="50" xfId="1" applyFont="1" applyFill="1" applyBorder="1" applyAlignment="1" applyProtection="1">
      <alignment horizontal="center" vertical="center" wrapText="1"/>
      <protection hidden="1"/>
    </xf>
    <xf numFmtId="3" fontId="123" fillId="0" borderId="50" xfId="0" applyNumberFormat="1" applyFont="1" applyFill="1" applyBorder="1" applyAlignment="1">
      <alignment horizontal="center" vertical="center" wrapText="1"/>
    </xf>
    <xf numFmtId="0" fontId="126" fillId="0" borderId="0" xfId="0" applyFont="1" applyFill="1" applyBorder="1" applyAlignment="1">
      <alignment vertical="center" wrapText="1"/>
    </xf>
    <xf numFmtId="0" fontId="126" fillId="0" borderId="0" xfId="0" applyFont="1" applyFill="1" applyBorder="1" applyAlignment="1">
      <alignment horizontal="center" vertical="center" wrapText="1"/>
    </xf>
    <xf numFmtId="0" fontId="126" fillId="0" borderId="0" xfId="0" applyFont="1" applyFill="1" applyBorder="1" applyAlignment="1">
      <alignment horizontal="right" vertical="center" wrapText="1"/>
    </xf>
    <xf numFmtId="0" fontId="121" fillId="0" borderId="29" xfId="0" applyFont="1" applyBorder="1" applyAlignment="1">
      <alignment horizontal="left" vertical="center" wrapText="1"/>
    </xf>
    <xf numFmtId="0" fontId="121" fillId="0" borderId="29" xfId="0" applyFont="1" applyFill="1" applyBorder="1" applyAlignment="1">
      <alignment horizontal="center" vertical="center" wrapText="1"/>
    </xf>
    <xf numFmtId="6" fontId="123" fillId="0" borderId="29" xfId="0" applyNumberFormat="1" applyFont="1" applyBorder="1" applyAlignment="1">
      <alignment horizontal="center" vertical="center" wrapText="1"/>
    </xf>
    <xf numFmtId="0" fontId="127" fillId="0" borderId="29" xfId="0" applyFont="1" applyBorder="1" applyAlignment="1">
      <alignment horizontal="left" vertical="center" wrapText="1"/>
    </xf>
    <xf numFmtId="0" fontId="127" fillId="0" borderId="29" xfId="0" applyFont="1" applyFill="1" applyBorder="1" applyAlignment="1">
      <alignment horizontal="center" vertical="center" wrapText="1"/>
    </xf>
    <xf numFmtId="0" fontId="128" fillId="0" borderId="29" xfId="0" applyFont="1" applyBorder="1" applyAlignment="1">
      <alignment horizontal="center" vertical="center" wrapText="1"/>
    </xf>
    <xf numFmtId="0" fontId="123" fillId="24" borderId="29" xfId="0" applyFont="1" applyFill="1" applyBorder="1" applyAlignment="1">
      <alignment horizontal="left" vertical="center" wrapText="1"/>
    </xf>
    <xf numFmtId="172" fontId="123" fillId="0" borderId="29" xfId="0" applyNumberFormat="1" applyFont="1" applyFill="1" applyBorder="1" applyAlignment="1">
      <alignment horizontal="center" vertical="center" wrapText="1"/>
    </xf>
    <xf numFmtId="0" fontId="123" fillId="0" borderId="29" xfId="4" applyFont="1" applyBorder="1" applyAlignment="1">
      <alignment vertical="center" wrapText="1"/>
    </xf>
    <xf numFmtId="0" fontId="123" fillId="0" borderId="29" xfId="4" applyFont="1" applyBorder="1" applyAlignment="1">
      <alignment horizontal="center" vertical="center" wrapText="1"/>
    </xf>
    <xf numFmtId="0" fontId="123" fillId="0" borderId="29" xfId="0" applyFont="1" applyBorder="1" applyAlignment="1">
      <alignment vertical="center" wrapText="1"/>
    </xf>
    <xf numFmtId="0" fontId="123" fillId="0" borderId="29" xfId="0" applyFont="1" applyFill="1" applyBorder="1" applyAlignment="1">
      <alignment vertical="center" wrapText="1"/>
    </xf>
    <xf numFmtId="0" fontId="122" fillId="0" borderId="29" xfId="0" applyFont="1" applyFill="1" applyBorder="1" applyAlignment="1">
      <alignment vertical="center" wrapText="1"/>
    </xf>
    <xf numFmtId="0" fontId="123" fillId="0" borderId="29" xfId="0" applyFont="1" applyBorder="1" applyAlignment="1">
      <alignment horizontal="left" vertical="center" wrapText="1"/>
    </xf>
    <xf numFmtId="0" fontId="123" fillId="0" borderId="29" xfId="0" applyFont="1" applyBorder="1" applyAlignment="1">
      <alignment horizontal="left" vertical="center"/>
    </xf>
    <xf numFmtId="3" fontId="123" fillId="0" borderId="70" xfId="4" applyNumberFormat="1" applyFont="1" applyFill="1" applyBorder="1" applyAlignment="1">
      <alignment vertical="center" wrapText="1"/>
    </xf>
    <xf numFmtId="0" fontId="123" fillId="0" borderId="66" xfId="0" applyFont="1" applyFill="1" applyBorder="1" applyAlignment="1">
      <alignment horizontal="center" vertical="center" wrapText="1"/>
    </xf>
    <xf numFmtId="0" fontId="122" fillId="0" borderId="29" xfId="0" applyFont="1" applyFill="1" applyBorder="1" applyAlignment="1">
      <alignment horizontal="center" vertical="center"/>
    </xf>
    <xf numFmtId="0" fontId="123" fillId="0" borderId="44" xfId="4" applyFont="1" applyBorder="1" applyAlignment="1">
      <alignment vertical="center" wrapText="1"/>
    </xf>
    <xf numFmtId="0" fontId="123" fillId="0" borderId="44" xfId="4" applyFont="1" applyFill="1" applyBorder="1" applyAlignment="1">
      <alignment horizontal="center" vertical="center" wrapText="1"/>
    </xf>
    <xf numFmtId="0" fontId="123" fillId="0" borderId="44" xfId="4" applyFont="1" applyBorder="1" applyAlignment="1">
      <alignment horizontal="center" vertical="center" wrapText="1"/>
    </xf>
    <xf numFmtId="0" fontId="123" fillId="18" borderId="29" xfId="0" applyFont="1" applyFill="1" applyBorder="1" applyAlignment="1">
      <alignment vertical="center" wrapText="1"/>
    </xf>
    <xf numFmtId="0" fontId="123" fillId="0" borderId="29" xfId="0" applyFont="1" applyFill="1" applyBorder="1" applyAlignment="1">
      <alignment horizontal="left" vertical="center" wrapText="1"/>
    </xf>
    <xf numFmtId="3" fontId="123" fillId="0" borderId="29" xfId="4" applyNumberFormat="1" applyFont="1" applyFill="1" applyBorder="1" applyAlignment="1">
      <alignment vertical="center" wrapText="1"/>
    </xf>
    <xf numFmtId="173" fontId="123" fillId="0" borderId="29" xfId="4" applyNumberFormat="1" applyFont="1" applyFill="1" applyBorder="1" applyAlignment="1">
      <alignment horizontal="center" vertical="center" wrapText="1"/>
    </xf>
    <xf numFmtId="173" fontId="123" fillId="24" borderId="29" xfId="4" applyNumberFormat="1" applyFont="1" applyFill="1" applyBorder="1" applyAlignment="1">
      <alignment horizontal="center" vertical="center" wrapText="1"/>
    </xf>
    <xf numFmtId="0" fontId="123" fillId="24" borderId="64" xfId="0" applyNumberFormat="1" applyFont="1" applyFill="1" applyBorder="1" applyAlignment="1">
      <alignment vertical="center"/>
    </xf>
    <xf numFmtId="0" fontId="123" fillId="0" borderId="29" xfId="0" applyNumberFormat="1" applyFont="1" applyFill="1" applyBorder="1" applyAlignment="1">
      <alignment horizontal="center" vertical="center"/>
    </xf>
    <xf numFmtId="3" fontId="123" fillId="24" borderId="70" xfId="4" applyNumberFormat="1" applyFont="1" applyFill="1" applyBorder="1" applyAlignment="1">
      <alignment vertical="center" wrapText="1"/>
    </xf>
    <xf numFmtId="175" fontId="123" fillId="24" borderId="65" xfId="1" applyNumberFormat="1" applyFont="1" applyFill="1" applyBorder="1" applyAlignment="1" applyProtection="1">
      <alignment horizontal="center" vertical="center"/>
      <protection hidden="1"/>
    </xf>
    <xf numFmtId="0" fontId="123" fillId="24" borderId="64" xfId="0" applyNumberFormat="1" applyFont="1" applyFill="1" applyBorder="1" applyAlignment="1">
      <alignment vertical="center" wrapText="1"/>
    </xf>
    <xf numFmtId="0" fontId="123" fillId="0" borderId="66" xfId="0" applyNumberFormat="1" applyFont="1" applyFill="1" applyBorder="1" applyAlignment="1">
      <alignment horizontal="center" vertical="center" wrapText="1"/>
    </xf>
    <xf numFmtId="0" fontId="123" fillId="0" borderId="64" xfId="0" applyNumberFormat="1" applyFont="1" applyFill="1" applyBorder="1" applyAlignment="1">
      <alignment vertical="center" wrapText="1"/>
    </xf>
    <xf numFmtId="0" fontId="123" fillId="0" borderId="0" xfId="0" applyFont="1" applyFill="1" applyBorder="1" applyAlignment="1">
      <alignment horizontal="center" vertical="center" wrapText="1"/>
    </xf>
    <xf numFmtId="0" fontId="123" fillId="24" borderId="74" xfId="0" applyNumberFormat="1" applyFont="1" applyFill="1" applyBorder="1" applyAlignment="1">
      <alignment vertical="center" wrapText="1"/>
    </xf>
    <xf numFmtId="0" fontId="123" fillId="0" borderId="93" xfId="0" applyNumberFormat="1" applyFont="1" applyFill="1" applyBorder="1" applyAlignment="1">
      <alignment horizontal="center" vertical="center" wrapText="1"/>
    </xf>
    <xf numFmtId="3" fontId="123" fillId="0" borderId="81" xfId="4" applyNumberFormat="1" applyFont="1" applyFill="1" applyBorder="1" applyAlignment="1">
      <alignment vertical="center" wrapText="1"/>
    </xf>
    <xf numFmtId="175" fontId="123" fillId="24" borderId="91" xfId="1" applyNumberFormat="1" applyFont="1" applyFill="1" applyBorder="1" applyAlignment="1" applyProtection="1">
      <alignment horizontal="center" vertical="center"/>
      <protection hidden="1"/>
    </xf>
    <xf numFmtId="0" fontId="123" fillId="24" borderId="69" xfId="0" applyNumberFormat="1" applyFont="1" applyFill="1" applyBorder="1" applyAlignment="1">
      <alignment vertical="center" wrapText="1"/>
    </xf>
    <xf numFmtId="0" fontId="123" fillId="0" borderId="29" xfId="0" applyNumberFormat="1" applyFont="1" applyFill="1" applyBorder="1" applyAlignment="1">
      <alignment horizontal="center" vertical="center" wrapText="1"/>
    </xf>
    <xf numFmtId="1" fontId="123" fillId="24" borderId="66" xfId="0" applyNumberFormat="1" applyFont="1" applyFill="1" applyBorder="1" applyAlignment="1">
      <alignment vertical="center" wrapText="1"/>
    </xf>
    <xf numFmtId="0" fontId="123" fillId="24" borderId="65" xfId="0" applyNumberFormat="1" applyFont="1" applyFill="1" applyBorder="1" applyAlignment="1">
      <alignment vertical="center" wrapText="1"/>
    </xf>
    <xf numFmtId="0" fontId="121" fillId="24" borderId="69" xfId="1" applyFont="1" applyFill="1" applyBorder="1" applyAlignment="1" applyProtection="1">
      <alignment vertical="center" wrapText="1"/>
      <protection hidden="1"/>
    </xf>
    <xf numFmtId="0" fontId="121" fillId="0" borderId="70" xfId="1" applyFont="1" applyFill="1" applyBorder="1" applyAlignment="1" applyProtection="1">
      <alignment horizontal="center" vertical="center" wrapText="1"/>
      <protection hidden="1"/>
    </xf>
    <xf numFmtId="1" fontId="121" fillId="24" borderId="70" xfId="1" applyNumberFormat="1" applyFont="1" applyFill="1" applyBorder="1" applyAlignment="1" applyProtection="1">
      <alignment vertical="center" wrapText="1"/>
      <protection hidden="1"/>
    </xf>
    <xf numFmtId="0" fontId="121" fillId="24" borderId="65" xfId="1" applyFont="1" applyFill="1" applyBorder="1" applyAlignment="1" applyProtection="1">
      <alignment vertical="center" wrapText="1"/>
      <protection hidden="1"/>
    </xf>
    <xf numFmtId="0" fontId="121" fillId="0" borderId="80" xfId="1" applyFont="1" applyFill="1" applyBorder="1" applyAlignment="1" applyProtection="1">
      <alignment vertical="center" wrapText="1"/>
      <protection hidden="1"/>
    </xf>
    <xf numFmtId="0" fontId="121" fillId="0" borderId="50" xfId="1" applyFont="1" applyFill="1" applyBorder="1" applyAlignment="1" applyProtection="1">
      <alignment horizontal="center" vertical="center" wrapText="1"/>
      <protection hidden="1"/>
    </xf>
    <xf numFmtId="1" fontId="121" fillId="0" borderId="93" xfId="1" applyNumberFormat="1" applyFont="1" applyFill="1" applyBorder="1" applyAlignment="1" applyProtection="1">
      <alignment vertical="center" wrapText="1"/>
      <protection hidden="1"/>
    </xf>
    <xf numFmtId="0" fontId="121" fillId="0" borderId="91" xfId="1" applyFont="1" applyFill="1" applyBorder="1" applyAlignment="1" applyProtection="1">
      <alignment vertical="center" wrapText="1"/>
      <protection hidden="1"/>
    </xf>
    <xf numFmtId="0" fontId="123" fillId="24" borderId="64" xfId="5" applyFont="1" applyFill="1" applyBorder="1" applyAlignment="1" applyProtection="1">
      <alignment vertical="center" wrapText="1"/>
      <protection hidden="1"/>
    </xf>
    <xf numFmtId="0" fontId="123" fillId="0" borderId="29" xfId="5" applyFont="1" applyFill="1" applyBorder="1" applyAlignment="1" applyProtection="1">
      <alignment horizontal="center" vertical="center" wrapText="1"/>
      <protection hidden="1"/>
    </xf>
    <xf numFmtId="175" fontId="123" fillId="24" borderId="65" xfId="1" applyNumberFormat="1" applyFont="1" applyFill="1" applyBorder="1" applyAlignment="1" applyProtection="1">
      <alignment vertical="center"/>
      <protection hidden="1"/>
    </xf>
    <xf numFmtId="0" fontId="123" fillId="24" borderId="67" xfId="5" applyFont="1" applyFill="1" applyBorder="1" applyAlignment="1" applyProtection="1">
      <alignment vertical="center" wrapText="1"/>
      <protection hidden="1"/>
    </xf>
    <xf numFmtId="0" fontId="123" fillId="24" borderId="94" xfId="5" applyFont="1" applyFill="1" applyBorder="1" applyAlignment="1" applyProtection="1">
      <alignment vertical="center" wrapText="1"/>
      <protection hidden="1"/>
    </xf>
    <xf numFmtId="0" fontId="123" fillId="0" borderId="50" xfId="5" applyFont="1" applyFill="1" applyBorder="1" applyAlignment="1" applyProtection="1">
      <alignment horizontal="center" vertical="center" wrapText="1"/>
      <protection hidden="1"/>
    </xf>
    <xf numFmtId="0" fontId="123" fillId="24" borderId="64" xfId="0" applyFont="1" applyFill="1" applyBorder="1" applyAlignment="1">
      <alignment vertical="center" wrapText="1"/>
    </xf>
    <xf numFmtId="3" fontId="123" fillId="24" borderId="70" xfId="5" applyNumberFormat="1" applyFont="1" applyFill="1" applyBorder="1" applyAlignment="1">
      <alignment vertical="center" wrapText="1"/>
    </xf>
    <xf numFmtId="170" fontId="123" fillId="24" borderId="65" xfId="5" applyNumberFormat="1" applyFont="1" applyFill="1" applyBorder="1" applyAlignment="1">
      <alignment vertical="center" wrapText="1"/>
    </xf>
    <xf numFmtId="0" fontId="123" fillId="0" borderId="66" xfId="0" applyFont="1" applyFill="1" applyBorder="1" applyAlignment="1">
      <alignment vertical="center" wrapText="1"/>
    </xf>
    <xf numFmtId="0" fontId="123" fillId="0" borderId="74" xfId="5" applyFont="1" applyFill="1" applyBorder="1" applyAlignment="1" applyProtection="1">
      <alignment vertical="center" wrapText="1"/>
      <protection hidden="1"/>
    </xf>
    <xf numFmtId="0" fontId="123" fillId="0" borderId="50" xfId="5" applyFont="1" applyFill="1" applyBorder="1" applyAlignment="1" applyProtection="1">
      <alignment vertical="center" wrapText="1"/>
      <protection hidden="1"/>
    </xf>
    <xf numFmtId="175" fontId="123" fillId="24" borderId="91" xfId="5" applyNumberFormat="1" applyFont="1" applyFill="1" applyBorder="1" applyAlignment="1" applyProtection="1">
      <alignment horizontal="center" vertical="center"/>
      <protection hidden="1"/>
    </xf>
    <xf numFmtId="0" fontId="123" fillId="24" borderId="71" xfId="5" applyFont="1" applyFill="1" applyBorder="1" applyAlignment="1" applyProtection="1">
      <alignment vertical="center" wrapText="1"/>
      <protection hidden="1"/>
    </xf>
    <xf numFmtId="0" fontId="123" fillId="0" borderId="52" xfId="5" applyFont="1" applyFill="1" applyBorder="1" applyAlignment="1" applyProtection="1">
      <alignment horizontal="center" vertical="center" wrapText="1"/>
      <protection hidden="1"/>
    </xf>
    <xf numFmtId="3" fontId="123" fillId="0" borderId="88" xfId="4" applyNumberFormat="1" applyFont="1" applyFill="1" applyBorder="1" applyAlignment="1">
      <alignment vertical="center" wrapText="1"/>
    </xf>
    <xf numFmtId="175" fontId="123" fillId="24" borderId="89" xfId="1" applyNumberFormat="1" applyFont="1" applyFill="1" applyBorder="1" applyAlignment="1" applyProtection="1">
      <alignment horizontal="center" vertical="center"/>
      <protection hidden="1"/>
    </xf>
    <xf numFmtId="0" fontId="123" fillId="24" borderId="63" xfId="5" applyFont="1" applyFill="1" applyBorder="1" applyAlignment="1" applyProtection="1">
      <alignment vertical="center" wrapText="1"/>
      <protection hidden="1"/>
    </xf>
    <xf numFmtId="0" fontId="123" fillId="0" borderId="44" xfId="5" applyFont="1" applyFill="1" applyBorder="1" applyAlignment="1" applyProtection="1">
      <alignment horizontal="center" vertical="center" wrapText="1"/>
      <protection hidden="1"/>
    </xf>
    <xf numFmtId="3" fontId="123" fillId="0" borderId="87" xfId="4" applyNumberFormat="1" applyFont="1" applyFill="1" applyBorder="1" applyAlignment="1">
      <alignment vertical="center" wrapText="1"/>
    </xf>
    <xf numFmtId="175" fontId="123" fillId="24" borderId="72" xfId="1" applyNumberFormat="1" applyFont="1" applyFill="1" applyBorder="1" applyAlignment="1" applyProtection="1">
      <alignment horizontal="center" vertical="center"/>
      <protection hidden="1"/>
    </xf>
    <xf numFmtId="0" fontId="123" fillId="24" borderId="69" xfId="0" applyFont="1" applyFill="1" applyBorder="1" applyAlignment="1">
      <alignment vertical="center" wrapText="1"/>
    </xf>
    <xf numFmtId="170" fontId="123" fillId="24" borderId="65" xfId="5" applyNumberFormat="1" applyFont="1" applyFill="1" applyBorder="1" applyAlignment="1">
      <alignment horizontal="center" vertical="center" wrapText="1"/>
    </xf>
    <xf numFmtId="0" fontId="123" fillId="24" borderId="92" xfId="0" applyFont="1" applyFill="1" applyBorder="1" applyAlignment="1">
      <alignment vertical="center" wrapText="1"/>
    </xf>
    <xf numFmtId="0" fontId="123" fillId="0" borderId="79" xfId="0" applyFont="1" applyFill="1" applyBorder="1" applyAlignment="1">
      <alignment horizontal="center" vertical="center" wrapText="1"/>
    </xf>
    <xf numFmtId="3" fontId="123" fillId="24" borderId="87" xfId="5" applyNumberFormat="1" applyFont="1" applyFill="1" applyBorder="1" applyAlignment="1">
      <alignment vertical="center" wrapText="1"/>
    </xf>
    <xf numFmtId="170" fontId="123" fillId="24" borderId="72" xfId="5" applyNumberFormat="1" applyFont="1" applyFill="1" applyBorder="1" applyAlignment="1">
      <alignment horizontal="center" vertical="center" wrapText="1"/>
    </xf>
    <xf numFmtId="175" fontId="123" fillId="24" borderId="29" xfId="5" applyNumberFormat="1" applyFont="1" applyFill="1" applyBorder="1" applyAlignment="1" applyProtection="1">
      <alignment vertical="center" wrapText="1"/>
      <protection hidden="1"/>
    </xf>
    <xf numFmtId="3" fontId="122" fillId="0" borderId="29" xfId="4" applyNumberFormat="1" applyFont="1" applyFill="1" applyBorder="1" applyAlignment="1">
      <alignment vertical="center" wrapText="1"/>
    </xf>
    <xf numFmtId="0" fontId="53" fillId="0" borderId="37" xfId="0" applyFont="1" applyFill="1" applyBorder="1"/>
    <xf numFmtId="176" fontId="53" fillId="0" borderId="37" xfId="6" applyNumberFormat="1" applyFont="1" applyFill="1" applyBorder="1" applyAlignment="1" applyProtection="1">
      <alignment horizontal="center" vertical="center" wrapText="1"/>
      <protection hidden="1"/>
    </xf>
    <xf numFmtId="176" fontId="53" fillId="0" borderId="37" xfId="6" applyNumberFormat="1" applyFont="1" applyFill="1" applyBorder="1" applyAlignment="1" applyProtection="1">
      <alignment horizontal="left" vertical="center" wrapText="1"/>
      <protection hidden="1"/>
    </xf>
    <xf numFmtId="3" fontId="107" fillId="0" borderId="37" xfId="0" applyNumberFormat="1" applyFont="1" applyFill="1" applyBorder="1" applyAlignment="1">
      <alignment horizontal="center" vertical="center"/>
    </xf>
    <xf numFmtId="0" fontId="53" fillId="0" borderId="96" xfId="0" applyFont="1" applyFill="1" applyBorder="1"/>
    <xf numFmtId="176" fontId="107" fillId="0" borderId="95" xfId="6" applyNumberFormat="1" applyFont="1" applyFill="1" applyBorder="1" applyAlignment="1" applyProtection="1">
      <alignment horizontal="center" vertical="center" wrapText="1"/>
      <protection hidden="1"/>
    </xf>
    <xf numFmtId="176" fontId="107" fillId="24" borderId="95" xfId="6" applyNumberFormat="1" applyFont="1" applyFill="1" applyBorder="1" applyAlignment="1" applyProtection="1">
      <alignment horizontal="center" vertical="center" wrapText="1"/>
      <protection hidden="1"/>
    </xf>
    <xf numFmtId="0" fontId="0" fillId="27" borderId="0" xfId="0" applyFill="1"/>
    <xf numFmtId="176" fontId="136" fillId="0" borderId="37" xfId="6" applyNumberFormat="1" applyFont="1" applyFill="1" applyBorder="1" applyAlignment="1" applyProtection="1">
      <alignment horizontal="left" vertical="center" wrapText="1"/>
      <protection hidden="1"/>
    </xf>
    <xf numFmtId="177" fontId="53" fillId="0" borderId="37" xfId="6" applyNumberFormat="1" applyFont="1" applyFill="1" applyBorder="1" applyAlignment="1" applyProtection="1">
      <alignment horizontal="left" vertical="center" wrapText="1"/>
      <protection hidden="1"/>
    </xf>
    <xf numFmtId="3" fontId="107" fillId="0" borderId="37" xfId="0" applyNumberFormat="1" applyFont="1" applyBorder="1" applyAlignment="1">
      <alignment horizontal="center" vertical="center"/>
    </xf>
    <xf numFmtId="3" fontId="137" fillId="28" borderId="37" xfId="6" applyNumberFormat="1" applyFont="1" applyFill="1" applyBorder="1" applyAlignment="1" applyProtection="1">
      <alignment horizontal="center" vertical="center" wrapText="1"/>
      <protection hidden="1"/>
    </xf>
    <xf numFmtId="3" fontId="137" fillId="28" borderId="37" xfId="6" applyNumberFormat="1" applyFont="1" applyFill="1" applyBorder="1" applyAlignment="1" applyProtection="1">
      <alignment horizontal="center" vertical="center"/>
      <protection hidden="1"/>
    </xf>
    <xf numFmtId="177" fontId="108" fillId="0" borderId="37" xfId="6" applyNumberFormat="1" applyFont="1" applyFill="1" applyBorder="1" applyAlignment="1" applyProtection="1">
      <alignment vertical="center" wrapText="1"/>
      <protection hidden="1"/>
    </xf>
    <xf numFmtId="177" fontId="53" fillId="0" borderId="37" xfId="6" applyNumberFormat="1" applyFont="1" applyFill="1" applyBorder="1" applyAlignment="1" applyProtection="1">
      <alignment vertical="center" wrapText="1"/>
      <protection hidden="1"/>
    </xf>
    <xf numFmtId="177" fontId="53" fillId="0" borderId="37" xfId="0" applyNumberFormat="1" applyFont="1" applyFill="1" applyBorder="1" applyAlignment="1">
      <alignment horizontal="left" vertical="center" wrapText="1"/>
    </xf>
    <xf numFmtId="177" fontId="107" fillId="0" borderId="55" xfId="6" applyNumberFormat="1" applyFont="1" applyFill="1" applyBorder="1" applyAlignment="1" applyProtection="1">
      <alignment horizontal="center" vertical="center" wrapText="1"/>
      <protection hidden="1"/>
    </xf>
    <xf numFmtId="177" fontId="109" fillId="0" borderId="55" xfId="6" applyNumberFormat="1" applyFont="1" applyFill="1" applyBorder="1" applyAlignment="1" applyProtection="1">
      <alignment horizontal="center" vertical="center" wrapText="1"/>
      <protection hidden="1"/>
    </xf>
    <xf numFmtId="177" fontId="107" fillId="29" borderId="55" xfId="6" applyNumberFormat="1" applyFont="1" applyFill="1" applyBorder="1" applyAlignment="1" applyProtection="1">
      <alignment horizontal="center" vertical="center" wrapText="1"/>
      <protection hidden="1"/>
    </xf>
    <xf numFmtId="177" fontId="107" fillId="0" borderId="55" xfId="0" applyNumberFormat="1" applyFont="1" applyFill="1" applyBorder="1" applyAlignment="1">
      <alignment horizontal="center" vertical="center" wrapText="1"/>
    </xf>
    <xf numFmtId="0" fontId="0" fillId="0" borderId="29" xfId="0" applyBorder="1"/>
    <xf numFmtId="0" fontId="0" fillId="30" borderId="0" xfId="0" applyFill="1"/>
    <xf numFmtId="49" fontId="140" fillId="30" borderId="0" xfId="0" applyNumberFormat="1" applyFont="1" applyFill="1" applyBorder="1" applyAlignment="1">
      <alignment wrapText="1"/>
    </xf>
    <xf numFmtId="0" fontId="140" fillId="30" borderId="0" xfId="0" applyFont="1" applyFill="1" applyBorder="1" applyAlignment="1">
      <alignment horizontal="center" wrapText="1"/>
    </xf>
    <xf numFmtId="0" fontId="140" fillId="30" borderId="0" xfId="0" applyFont="1" applyFill="1" applyBorder="1" applyAlignment="1">
      <alignment horizontal="center" vertical="center" wrapText="1"/>
    </xf>
    <xf numFmtId="0" fontId="140" fillId="30" borderId="0" xfId="0" applyFont="1" applyFill="1" applyBorder="1" applyAlignment="1">
      <alignment wrapText="1"/>
    </xf>
    <xf numFmtId="178" fontId="141" fillId="31" borderId="95" xfId="0" applyNumberFormat="1" applyFont="1" applyFill="1" applyBorder="1" applyAlignment="1">
      <alignment horizontal="center" vertical="center" wrapText="1"/>
    </xf>
    <xf numFmtId="49" fontId="52" fillId="32" borderId="97" xfId="0" applyNumberFormat="1" applyFont="1" applyFill="1" applyBorder="1" applyAlignment="1">
      <alignment horizontal="center" vertical="center" wrapText="1"/>
    </xf>
    <xf numFmtId="1" fontId="143" fillId="29" borderId="95" xfId="0" applyNumberFormat="1" applyFont="1" applyFill="1" applyBorder="1" applyAlignment="1">
      <alignment horizontal="center" vertical="center" wrapText="1"/>
    </xf>
    <xf numFmtId="49" fontId="143" fillId="33" borderId="53" xfId="0" applyNumberFormat="1" applyFont="1" applyFill="1" applyBorder="1" applyAlignment="1">
      <alignment horizontal="center" vertical="center" wrapText="1"/>
    </xf>
    <xf numFmtId="0" fontId="0" fillId="0" borderId="99" xfId="0" applyBorder="1" applyAlignment="1">
      <alignment horizontal="center" vertical="center" wrapText="1"/>
    </xf>
    <xf numFmtId="49" fontId="140" fillId="34" borderId="30" xfId="0" applyNumberFormat="1" applyFont="1" applyFill="1" applyBorder="1" applyAlignment="1">
      <alignment horizontal="center" vertical="center" wrapText="1"/>
    </xf>
    <xf numFmtId="1" fontId="144" fillId="29" borderId="99" xfId="0" applyNumberFormat="1" applyFont="1" applyFill="1" applyBorder="1" applyAlignment="1">
      <alignment horizontal="center" vertical="center" wrapText="1"/>
    </xf>
    <xf numFmtId="0" fontId="145" fillId="29" borderId="53" xfId="0" applyFont="1" applyFill="1" applyBorder="1" applyAlignment="1">
      <alignment horizontal="center" vertical="center" wrapText="1"/>
    </xf>
    <xf numFmtId="1" fontId="144" fillId="29" borderId="100" xfId="0" applyNumberFormat="1" applyFont="1" applyFill="1" applyBorder="1" applyAlignment="1">
      <alignment horizontal="center" vertical="center" wrapText="1"/>
    </xf>
    <xf numFmtId="49" fontId="140" fillId="34" borderId="38" xfId="0" applyNumberFormat="1" applyFont="1" applyFill="1" applyBorder="1" applyAlignment="1">
      <alignment horizontal="center" vertical="center" wrapText="1"/>
    </xf>
    <xf numFmtId="0" fontId="145" fillId="29" borderId="37" xfId="0" applyFont="1" applyFill="1" applyBorder="1" applyAlignment="1">
      <alignment horizontal="center" vertical="center" wrapText="1"/>
    </xf>
    <xf numFmtId="1" fontId="144" fillId="29" borderId="101" xfId="0" applyNumberFormat="1" applyFont="1" applyFill="1" applyBorder="1" applyAlignment="1">
      <alignment horizontal="center" vertical="center" wrapText="1"/>
    </xf>
    <xf numFmtId="49" fontId="149" fillId="33" borderId="97" xfId="0" applyNumberFormat="1" applyFont="1" applyFill="1" applyBorder="1" applyAlignment="1">
      <alignment horizontal="center" vertical="center" wrapText="1"/>
    </xf>
    <xf numFmtId="49" fontId="145" fillId="0" borderId="53" xfId="0" applyNumberFormat="1" applyFont="1" applyBorder="1" applyAlignment="1">
      <alignment horizontal="center" vertical="center" wrapText="1"/>
    </xf>
    <xf numFmtId="49" fontId="140" fillId="35" borderId="38" xfId="0" applyNumberFormat="1" applyFont="1" applyFill="1" applyBorder="1" applyAlignment="1">
      <alignment horizontal="center" vertical="center" wrapText="1"/>
    </xf>
    <xf numFmtId="1" fontId="150" fillId="29" borderId="100" xfId="0" applyNumberFormat="1" applyFont="1" applyFill="1" applyBorder="1" applyAlignment="1">
      <alignment horizontal="center" vertical="center" wrapText="1"/>
    </xf>
    <xf numFmtId="49" fontId="149" fillId="33" borderId="30" xfId="0" applyNumberFormat="1" applyFont="1" applyFill="1" applyBorder="1" applyAlignment="1">
      <alignment horizontal="center" vertical="center" wrapText="1"/>
    </xf>
    <xf numFmtId="49" fontId="155" fillId="37" borderId="53" xfId="0" applyNumberFormat="1" applyFont="1" applyFill="1" applyBorder="1" applyAlignment="1">
      <alignment horizontal="center" vertical="center" wrapText="1"/>
    </xf>
    <xf numFmtId="1" fontId="150" fillId="29" borderId="101" xfId="0" applyNumberFormat="1" applyFont="1" applyFill="1" applyBorder="1" applyAlignment="1">
      <alignment horizontal="center" vertical="center" wrapText="1"/>
    </xf>
    <xf numFmtId="49" fontId="145" fillId="0" borderId="96" xfId="0" applyNumberFormat="1" applyFont="1" applyBorder="1" applyAlignment="1">
      <alignment horizontal="center" vertical="center" wrapText="1"/>
    </xf>
    <xf numFmtId="49" fontId="146" fillId="0" borderId="53" xfId="0" applyNumberFormat="1" applyFont="1" applyBorder="1" applyAlignment="1">
      <alignment horizontal="center" vertical="center" wrapText="1"/>
    </xf>
    <xf numFmtId="1" fontId="150" fillId="29" borderId="106" xfId="0" applyNumberFormat="1" applyFont="1" applyFill="1" applyBorder="1" applyAlignment="1">
      <alignment vertical="center" wrapText="1"/>
    </xf>
    <xf numFmtId="0" fontId="0" fillId="0" borderId="99" xfId="0" applyBorder="1" applyAlignment="1">
      <alignment vertical="center" wrapText="1"/>
    </xf>
    <xf numFmtId="1" fontId="150" fillId="29" borderId="107" xfId="0" applyNumberFormat="1" applyFont="1" applyFill="1" applyBorder="1" applyAlignment="1">
      <alignment horizontal="center" vertical="center" wrapText="1"/>
    </xf>
    <xf numFmtId="0" fontId="158" fillId="0" borderId="0" xfId="0" applyFont="1" applyAlignment="1">
      <alignment horizontal="left" wrapText="1"/>
    </xf>
    <xf numFmtId="0" fontId="159" fillId="0" borderId="0" xfId="0" applyFont="1" applyBorder="1"/>
    <xf numFmtId="0" fontId="0" fillId="0" borderId="0" xfId="0" applyBorder="1" applyAlignment="1">
      <alignment horizontal="center" wrapText="1"/>
    </xf>
    <xf numFmtId="0" fontId="0" fillId="0" borderId="0" xfId="0" applyBorder="1" applyAlignment="1">
      <alignment horizontal="center" vertical="center" wrapText="1"/>
    </xf>
    <xf numFmtId="0" fontId="0" fillId="0" borderId="0" xfId="0" applyBorder="1" applyAlignment="1">
      <alignment wrapText="1"/>
    </xf>
    <xf numFmtId="49" fontId="0" fillId="0" borderId="0" xfId="0" applyNumberFormat="1" applyBorder="1" applyAlignment="1">
      <alignment wrapText="1"/>
    </xf>
    <xf numFmtId="0" fontId="160" fillId="0" borderId="0" xfId="0" applyFont="1" applyBorder="1" applyAlignment="1">
      <alignment horizontal="left"/>
    </xf>
    <xf numFmtId="0" fontId="161" fillId="29" borderId="0" xfId="0" applyFont="1" applyFill="1" applyBorder="1" applyAlignment="1">
      <alignment horizontal="center" vertical="center" wrapText="1"/>
    </xf>
    <xf numFmtId="49" fontId="0" fillId="0" borderId="0" xfId="0" applyNumberFormat="1" applyAlignment="1">
      <alignment wrapText="1"/>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wrapText="1"/>
    </xf>
    <xf numFmtId="178" fontId="0" fillId="0" borderId="0" xfId="0" applyNumberFormat="1" applyAlignment="1">
      <alignment wrapText="1"/>
    </xf>
    <xf numFmtId="0" fontId="162" fillId="29" borderId="0" xfId="0" applyFont="1" applyFill="1" applyBorder="1" applyAlignment="1">
      <alignment horizontal="center" vertical="center" wrapText="1"/>
    </xf>
    <xf numFmtId="0" fontId="163" fillId="0" borderId="0" xfId="0" applyFont="1" applyBorder="1" applyAlignment="1">
      <alignment horizontal="center" vertical="center" wrapText="1"/>
    </xf>
    <xf numFmtId="0" fontId="0" fillId="0" borderId="0" xfId="0" applyAlignment="1">
      <alignment horizontal="center" vertical="top" wrapText="1"/>
    </xf>
    <xf numFmtId="0" fontId="0" fillId="0" borderId="0" xfId="0" applyAlignment="1">
      <alignment horizontal="left" wrapText="1"/>
    </xf>
    <xf numFmtId="0" fontId="162" fillId="29" borderId="0" xfId="0" applyFont="1" applyFill="1" applyBorder="1" applyAlignment="1">
      <alignment vertical="center" wrapText="1"/>
    </xf>
    <xf numFmtId="178" fontId="150" fillId="0" borderId="0" xfId="0" applyNumberFormat="1" applyFont="1" applyAlignment="1">
      <alignment horizontal="center" wrapText="1"/>
    </xf>
    <xf numFmtId="178" fontId="0" fillId="0" borderId="0" xfId="0" applyNumberFormat="1" applyBorder="1" applyAlignment="1">
      <alignment wrapText="1"/>
    </xf>
    <xf numFmtId="49" fontId="140" fillId="31" borderId="38" xfId="0" applyNumberFormat="1" applyFont="1" applyFill="1" applyBorder="1" applyAlignment="1">
      <alignment horizontal="center" vertical="center" wrapText="1"/>
    </xf>
    <xf numFmtId="49" fontId="140" fillId="34" borderId="95" xfId="0" applyNumberFormat="1" applyFont="1" applyFill="1" applyBorder="1" applyAlignment="1">
      <alignment horizontal="center" vertical="center" wrapText="1"/>
    </xf>
    <xf numFmtId="0" fontId="140" fillId="34" borderId="95" xfId="0" applyNumberFormat="1" applyFont="1" applyFill="1" applyBorder="1" applyAlignment="1">
      <alignment horizontal="center" vertical="center" wrapText="1"/>
    </xf>
    <xf numFmtId="0" fontId="17" fillId="0" borderId="29" xfId="8" applyFont="1" applyBorder="1" applyAlignment="1">
      <alignment horizontal="left" vertical="center"/>
    </xf>
    <xf numFmtId="0" fontId="17" fillId="0" borderId="29" xfId="8" applyFont="1" applyBorder="1" applyAlignment="1">
      <alignment horizontal="center" vertical="center"/>
    </xf>
    <xf numFmtId="175" fontId="17" fillId="0" borderId="29" xfId="8" applyNumberFormat="1" applyFont="1" applyBorder="1" applyAlignment="1">
      <alignment horizontal="center" vertical="top" wrapText="1"/>
    </xf>
    <xf numFmtId="0" fontId="164" fillId="38" borderId="29" xfId="8" applyNumberFormat="1" applyFont="1" applyFill="1" applyBorder="1" applyAlignment="1">
      <alignment horizontal="left" vertical="top"/>
    </xf>
    <xf numFmtId="0" fontId="164" fillId="38" borderId="29" xfId="8" applyNumberFormat="1" applyFont="1" applyFill="1" applyBorder="1" applyAlignment="1">
      <alignment horizontal="center" vertical="center" wrapText="1"/>
    </xf>
    <xf numFmtId="0" fontId="164" fillId="38" borderId="29" xfId="8" applyNumberFormat="1" applyFont="1" applyFill="1" applyBorder="1" applyAlignment="1">
      <alignment vertical="top" wrapText="1"/>
    </xf>
    <xf numFmtId="175" fontId="164" fillId="38" borderId="29" xfId="8" applyNumberFormat="1" applyFont="1" applyFill="1" applyBorder="1" applyAlignment="1">
      <alignment horizontal="center" vertical="top" wrapText="1"/>
    </xf>
    <xf numFmtId="175" fontId="106" fillId="38" borderId="29" xfId="8" applyNumberFormat="1" applyFont="1" applyFill="1" applyBorder="1" applyAlignment="1">
      <alignment horizontal="center"/>
    </xf>
    <xf numFmtId="0" fontId="105" fillId="39" borderId="29" xfId="8" applyNumberFormat="1" applyFont="1" applyFill="1" applyBorder="1" applyAlignment="1">
      <alignment horizontal="left" vertical="top"/>
    </xf>
    <xf numFmtId="0" fontId="165" fillId="39" borderId="29" xfId="8" applyNumberFormat="1" applyFont="1" applyFill="1" applyBorder="1" applyAlignment="1">
      <alignment horizontal="center" vertical="center" wrapText="1"/>
    </xf>
    <xf numFmtId="0" fontId="166" fillId="39" borderId="29" xfId="8" applyNumberFormat="1" applyFont="1" applyFill="1" applyBorder="1" applyAlignment="1">
      <alignment vertical="top" wrapText="1"/>
    </xf>
    <xf numFmtId="175" fontId="165" fillId="39" borderId="29" xfId="8" applyNumberFormat="1" applyFont="1" applyFill="1" applyBorder="1" applyAlignment="1">
      <alignment horizontal="center" vertical="top" wrapText="1"/>
    </xf>
    <xf numFmtId="0" fontId="165" fillId="39" borderId="29" xfId="1" applyNumberFormat="1" applyFont="1" applyFill="1" applyBorder="1" applyAlignment="1">
      <alignment vertical="top"/>
    </xf>
    <xf numFmtId="0" fontId="167" fillId="0" borderId="29" xfId="8" applyNumberFormat="1" applyFont="1" applyBorder="1" applyAlignment="1">
      <alignment horizontal="left" vertical="center" wrapText="1"/>
    </xf>
    <xf numFmtId="0" fontId="168" fillId="0" borderId="29" xfId="0" applyFont="1" applyBorder="1" applyAlignment="1">
      <alignment horizontal="center"/>
    </xf>
    <xf numFmtId="0" fontId="0" fillId="0" borderId="29" xfId="0" applyBorder="1" applyAlignment="1">
      <alignment horizontal="left" vertical="top" wrapText="1"/>
    </xf>
    <xf numFmtId="175" fontId="167" fillId="0" borderId="29" xfId="8" applyNumberFormat="1" applyFont="1" applyBorder="1" applyAlignment="1">
      <alignment horizontal="center" vertical="center"/>
    </xf>
    <xf numFmtId="0" fontId="17" fillId="0" borderId="29" xfId="8" applyNumberFormat="1" applyFont="1" applyBorder="1" applyAlignment="1">
      <alignment horizontal="left" vertical="center" wrapText="1"/>
    </xf>
    <xf numFmtId="175" fontId="17" fillId="0" borderId="29" xfId="8" applyNumberFormat="1" applyFont="1" applyBorder="1" applyAlignment="1">
      <alignment horizontal="center" vertical="center"/>
    </xf>
    <xf numFmtId="0" fontId="0" fillId="0" borderId="29" xfId="0" applyBorder="1" applyAlignment="1">
      <alignment wrapText="1"/>
    </xf>
    <xf numFmtId="0" fontId="0" fillId="0" borderId="29" xfId="0" applyBorder="1" applyAlignment="1">
      <alignment vertical="top" wrapText="1"/>
    </xf>
    <xf numFmtId="0" fontId="17" fillId="39" borderId="29" xfId="1" applyNumberFormat="1" applyFont="1" applyFill="1" applyBorder="1" applyAlignment="1">
      <alignment vertical="top"/>
    </xf>
    <xf numFmtId="0" fontId="171" fillId="0" borderId="29" xfId="1" applyFont="1" applyBorder="1" applyAlignment="1">
      <alignment vertical="top" wrapText="1"/>
    </xf>
    <xf numFmtId="0" fontId="173" fillId="39" borderId="29" xfId="8" applyNumberFormat="1" applyFont="1" applyFill="1" applyBorder="1" applyAlignment="1">
      <alignment horizontal="left" vertical="top"/>
    </xf>
    <xf numFmtId="175" fontId="17" fillId="39" borderId="29" xfId="8" applyNumberFormat="1" applyFont="1" applyFill="1" applyBorder="1" applyAlignment="1">
      <alignment horizontal="center" vertical="top" wrapText="1"/>
    </xf>
    <xf numFmtId="0" fontId="17" fillId="0" borderId="29" xfId="1" applyFont="1" applyBorder="1" applyAlignment="1">
      <alignment horizontal="left" vertical="center"/>
    </xf>
    <xf numFmtId="0" fontId="17" fillId="0" borderId="29" xfId="1" applyFont="1" applyBorder="1" applyAlignment="1">
      <alignment horizontal="center" vertical="center"/>
    </xf>
    <xf numFmtId="175" fontId="17" fillId="0" borderId="29" xfId="1" applyNumberFormat="1" applyFont="1" applyBorder="1" applyAlignment="1">
      <alignment horizontal="center" vertical="center" wrapText="1"/>
    </xf>
    <xf numFmtId="0" fontId="164" fillId="38" borderId="29" xfId="1" applyNumberFormat="1" applyFont="1" applyFill="1" applyBorder="1" applyAlignment="1">
      <alignment horizontal="left" vertical="top"/>
    </xf>
    <xf numFmtId="0" fontId="164" fillId="38" borderId="29" xfId="1" applyNumberFormat="1" applyFont="1" applyFill="1" applyBorder="1" applyAlignment="1">
      <alignment vertical="top" wrapText="1"/>
    </xf>
    <xf numFmtId="175" fontId="164" fillId="38" borderId="29" xfId="1" applyNumberFormat="1" applyFont="1" applyFill="1" applyBorder="1" applyAlignment="1">
      <alignment horizontal="center" vertical="center" wrapText="1"/>
    </xf>
    <xf numFmtId="175" fontId="106" fillId="38" borderId="29" xfId="1" applyNumberFormat="1" applyFont="1" applyFill="1" applyBorder="1" applyAlignment="1">
      <alignment horizontal="center" vertical="center"/>
    </xf>
    <xf numFmtId="0" fontId="174" fillId="0" borderId="29" xfId="1" applyNumberFormat="1" applyFont="1" applyFill="1" applyBorder="1" applyAlignment="1">
      <alignment horizontal="center" vertical="center" wrapText="1"/>
    </xf>
    <xf numFmtId="0" fontId="14" fillId="0" borderId="29" xfId="1" applyFont="1" applyFill="1" applyBorder="1" applyAlignment="1">
      <alignment horizontal="center" wrapText="1"/>
    </xf>
    <xf numFmtId="0" fontId="61" fillId="0" borderId="29" xfId="1" applyNumberFormat="1" applyFont="1" applyBorder="1" applyAlignment="1">
      <alignment horizontal="left" vertical="top" wrapText="1"/>
    </xf>
    <xf numFmtId="175" fontId="174" fillId="0" borderId="29" xfId="1" applyNumberFormat="1" applyFont="1" applyBorder="1" applyAlignment="1">
      <alignment horizontal="center" vertical="center"/>
    </xf>
    <xf numFmtId="0" fontId="17" fillId="0" borderId="29" xfId="1" applyNumberFormat="1" applyFont="1" applyFill="1" applyBorder="1" applyAlignment="1">
      <alignment horizontal="center" vertical="center" wrapText="1"/>
    </xf>
    <xf numFmtId="175" fontId="17" fillId="0" borderId="29" xfId="1" applyNumberFormat="1" applyFont="1" applyBorder="1" applyAlignment="1">
      <alignment horizontal="center" vertical="center"/>
    </xf>
    <xf numFmtId="0" fontId="17" fillId="0" borderId="29" xfId="1" applyFont="1" applyFill="1" applyBorder="1" applyAlignment="1">
      <alignment horizontal="center" wrapText="1"/>
    </xf>
    <xf numFmtId="175" fontId="167" fillId="0" borderId="29" xfId="1" applyNumberFormat="1" applyFont="1" applyBorder="1" applyAlignment="1">
      <alignment horizontal="center" vertical="center"/>
    </xf>
    <xf numFmtId="0" fontId="61" fillId="0" borderId="29" xfId="1" applyFont="1" applyBorder="1" applyAlignment="1">
      <alignment vertical="top" wrapText="1"/>
    </xf>
    <xf numFmtId="0" fontId="61" fillId="0" borderId="29" xfId="1" applyNumberFormat="1" applyFont="1" applyBorder="1" applyAlignment="1">
      <alignment vertical="top" wrapText="1"/>
    </xf>
    <xf numFmtId="0" fontId="165" fillId="39" borderId="66" xfId="1" applyNumberFormat="1" applyFont="1" applyFill="1" applyBorder="1" applyAlignment="1">
      <alignment vertical="top"/>
    </xf>
    <xf numFmtId="0" fontId="177" fillId="0" borderId="29" xfId="1" applyNumberFormat="1" applyFont="1" applyBorder="1" applyAlignment="1">
      <alignment vertical="top" wrapText="1"/>
    </xf>
    <xf numFmtId="175" fontId="17" fillId="0" borderId="52" xfId="1" applyNumberFormat="1" applyFont="1" applyBorder="1" applyAlignment="1">
      <alignment horizontal="center" vertical="center"/>
    </xf>
    <xf numFmtId="0" fontId="167" fillId="0" borderId="29" xfId="1" applyNumberFormat="1" applyFont="1" applyFill="1" applyBorder="1" applyAlignment="1">
      <alignment horizontal="center" vertical="center" wrapText="1"/>
    </xf>
    <xf numFmtId="175" fontId="167" fillId="0" borderId="52" xfId="1" applyNumberFormat="1" applyFont="1" applyBorder="1" applyAlignment="1">
      <alignment horizontal="center" vertical="center"/>
    </xf>
    <xf numFmtId="0" fontId="17" fillId="0" borderId="29" xfId="1" applyNumberFormat="1" applyFont="1" applyBorder="1" applyAlignment="1">
      <alignment horizontal="center" vertical="center" wrapText="1"/>
    </xf>
    <xf numFmtId="0" fontId="179" fillId="0" borderId="0" xfId="0" applyFont="1" applyAlignment="1">
      <alignment horizontal="justify" vertical="center" wrapText="1"/>
    </xf>
    <xf numFmtId="0" fontId="179" fillId="0" borderId="29" xfId="0" applyFont="1" applyBorder="1" applyAlignment="1">
      <alignment horizontal="justify" vertical="center" wrapText="1"/>
    </xf>
    <xf numFmtId="0" fontId="177" fillId="0" borderId="52" xfId="1" applyFont="1" applyBorder="1" applyAlignment="1">
      <alignment vertical="top" wrapText="1"/>
    </xf>
    <xf numFmtId="0" fontId="152" fillId="0" borderId="29" xfId="1" applyFont="1" applyFill="1" applyBorder="1" applyAlignment="1">
      <alignment horizontal="center" wrapText="1"/>
    </xf>
    <xf numFmtId="0" fontId="2" fillId="0" borderId="29" xfId="1" applyBorder="1"/>
    <xf numFmtId="0" fontId="14" fillId="0" borderId="29" xfId="1" applyFont="1" applyBorder="1" applyAlignment="1">
      <alignment horizontal="center" wrapText="1"/>
    </xf>
    <xf numFmtId="0" fontId="165" fillId="39" borderId="70" xfId="1" applyNumberFormat="1" applyFont="1" applyFill="1" applyBorder="1" applyAlignment="1">
      <alignment horizontal="left" vertical="top"/>
    </xf>
    <xf numFmtId="0" fontId="165" fillId="39" borderId="66" xfId="1" applyNumberFormat="1" applyFont="1" applyFill="1" applyBorder="1" applyAlignment="1">
      <alignment vertical="top" wrapText="1"/>
    </xf>
    <xf numFmtId="0" fontId="17" fillId="0" borderId="52" xfId="1" applyNumberFormat="1" applyFont="1" applyBorder="1" applyAlignment="1">
      <alignment horizontal="center" vertical="center" wrapText="1"/>
    </xf>
    <xf numFmtId="0" fontId="177" fillId="0" borderId="29" xfId="1" applyFont="1" applyBorder="1" applyAlignment="1">
      <alignment vertical="top" wrapText="1"/>
    </xf>
    <xf numFmtId="0" fontId="152" fillId="0" borderId="29" xfId="1" applyFont="1" applyBorder="1" applyAlignment="1">
      <alignment vertical="center" wrapText="1"/>
    </xf>
    <xf numFmtId="0" fontId="165" fillId="0" borderId="29" xfId="1" applyNumberFormat="1" applyFont="1" applyBorder="1" applyAlignment="1">
      <alignment horizontal="center" vertical="center" wrapText="1"/>
    </xf>
    <xf numFmtId="0" fontId="182" fillId="0" borderId="29" xfId="1" applyFont="1" applyBorder="1" applyAlignment="1">
      <alignment horizontal="center" wrapText="1"/>
    </xf>
    <xf numFmtId="0" fontId="167" fillId="0" borderId="29" xfId="1" applyNumberFormat="1" applyFont="1" applyBorder="1" applyAlignment="1">
      <alignment horizontal="center" vertical="center" wrapText="1"/>
    </xf>
    <xf numFmtId="0" fontId="152" fillId="0" borderId="29" xfId="1" applyFont="1" applyBorder="1" applyAlignment="1">
      <alignment horizontal="center" wrapText="1"/>
    </xf>
    <xf numFmtId="0" fontId="167" fillId="0" borderId="52" xfId="1" applyNumberFormat="1" applyFont="1" applyBorder="1" applyAlignment="1">
      <alignment horizontal="center" vertical="center" wrapText="1"/>
    </xf>
    <xf numFmtId="175" fontId="17" fillId="39" borderId="66" xfId="1" applyNumberFormat="1" applyFont="1" applyFill="1" applyBorder="1" applyAlignment="1">
      <alignment horizontal="center" vertical="center" wrapText="1"/>
    </xf>
    <xf numFmtId="0" fontId="17" fillId="39" borderId="66" xfId="1" applyNumberFormat="1" applyFont="1" applyFill="1" applyBorder="1" applyAlignment="1">
      <alignment vertical="top" wrapText="1"/>
    </xf>
    <xf numFmtId="0" fontId="165" fillId="0" borderId="29" xfId="1" applyNumberFormat="1" applyFont="1" applyFill="1" applyBorder="1" applyAlignment="1">
      <alignment horizontal="center" vertical="center" wrapText="1"/>
    </xf>
    <xf numFmtId="0" fontId="183" fillId="0" borderId="29" xfId="1" applyFont="1" applyBorder="1" applyAlignment="1">
      <alignment horizontal="center" wrapText="1"/>
    </xf>
    <xf numFmtId="0" fontId="17" fillId="0" borderId="29" xfId="1" applyNumberFormat="1" applyFont="1" applyBorder="1" applyAlignment="1">
      <alignment horizontal="left" vertical="top" wrapText="1"/>
    </xf>
    <xf numFmtId="0" fontId="106" fillId="0" borderId="29" xfId="1" applyNumberFormat="1" applyFont="1" applyBorder="1" applyAlignment="1">
      <alignment horizontal="left" vertical="center" wrapText="1"/>
    </xf>
    <xf numFmtId="0" fontId="184" fillId="0" borderId="29" xfId="1" applyNumberFormat="1" applyFont="1" applyBorder="1" applyAlignment="1">
      <alignment horizontal="right" wrapText="1"/>
    </xf>
    <xf numFmtId="175" fontId="17" fillId="39" borderId="66" xfId="1" applyNumberFormat="1" applyFont="1" applyFill="1" applyBorder="1" applyAlignment="1">
      <alignment horizontal="center" vertical="top" wrapText="1"/>
    </xf>
    <xf numFmtId="0" fontId="158" fillId="0" borderId="29" xfId="1" applyFont="1" applyBorder="1" applyAlignment="1">
      <alignment vertical="top" wrapText="1"/>
    </xf>
    <xf numFmtId="175" fontId="164" fillId="38" borderId="29" xfId="1" applyNumberFormat="1" applyFont="1" applyFill="1" applyBorder="1" applyAlignment="1">
      <alignment horizontal="center" vertical="top" wrapText="1"/>
    </xf>
    <xf numFmtId="0" fontId="165" fillId="39" borderId="29" xfId="1" applyNumberFormat="1" applyFont="1" applyFill="1" applyBorder="1" applyAlignment="1">
      <alignment vertical="top" wrapText="1"/>
    </xf>
    <xf numFmtId="0" fontId="152" fillId="0" borderId="52" xfId="1" applyFont="1" applyFill="1" applyBorder="1" applyAlignment="1">
      <alignment horizontal="center" wrapText="1"/>
    </xf>
    <xf numFmtId="0" fontId="7" fillId="0" borderId="29" xfId="1" applyNumberFormat="1" applyFont="1" applyBorder="1" applyAlignment="1">
      <alignment vertical="top" wrapText="1"/>
    </xf>
    <xf numFmtId="0" fontId="171" fillId="0" borderId="29" xfId="1" applyNumberFormat="1" applyFont="1" applyBorder="1" applyAlignment="1">
      <alignment vertical="top" wrapText="1"/>
    </xf>
    <xf numFmtId="180" fontId="17" fillId="0" borderId="29" xfId="1" applyNumberFormat="1" applyFont="1" applyBorder="1" applyAlignment="1">
      <alignment horizontal="center" vertical="center"/>
    </xf>
    <xf numFmtId="175" fontId="106" fillId="38" borderId="29" xfId="1" applyNumberFormat="1" applyFont="1" applyFill="1" applyBorder="1" applyAlignment="1">
      <alignment horizontal="center"/>
    </xf>
    <xf numFmtId="0" fontId="165" fillId="39" borderId="29" xfId="1" applyNumberFormat="1" applyFont="1" applyFill="1" applyBorder="1" applyAlignment="1">
      <alignment horizontal="left" vertical="top"/>
    </xf>
    <xf numFmtId="0" fontId="166" fillId="39" borderId="29" xfId="1" applyNumberFormat="1" applyFont="1" applyFill="1" applyBorder="1" applyAlignment="1">
      <alignment vertical="top" wrapText="1"/>
    </xf>
    <xf numFmtId="175" fontId="17" fillId="39" borderId="29" xfId="1" applyNumberFormat="1" applyFont="1" applyFill="1" applyBorder="1" applyAlignment="1">
      <alignment horizontal="center" vertical="top" wrapText="1"/>
    </xf>
    <xf numFmtId="0" fontId="185" fillId="24" borderId="29" xfId="1" applyFont="1" applyFill="1" applyBorder="1" applyAlignment="1">
      <alignment horizontal="center" vertical="center"/>
    </xf>
    <xf numFmtId="0" fontId="2" fillId="0" borderId="29" xfId="1" applyBorder="1" applyAlignment="1">
      <alignment vertical="center" wrapText="1"/>
    </xf>
    <xf numFmtId="181" fontId="17" fillId="0" borderId="29" xfId="1" applyNumberFormat="1" applyFont="1" applyBorder="1" applyAlignment="1">
      <alignment horizontal="center" vertical="center"/>
    </xf>
    <xf numFmtId="0" fontId="2" fillId="24" borderId="29" xfId="1" applyFill="1" applyBorder="1" applyAlignment="1">
      <alignment horizontal="left" vertical="center" wrapText="1"/>
    </xf>
    <xf numFmtId="175" fontId="165" fillId="39" borderId="29" xfId="1" applyNumberFormat="1" applyFont="1" applyFill="1" applyBorder="1" applyAlignment="1">
      <alignment horizontal="center" vertical="top" wrapText="1"/>
    </xf>
    <xf numFmtId="0" fontId="171" fillId="0" borderId="29" xfId="1" applyFont="1" applyBorder="1" applyAlignment="1">
      <alignment horizontal="left" vertical="center" wrapText="1"/>
    </xf>
    <xf numFmtId="173" fontId="167" fillId="0" borderId="29" xfId="1" applyNumberFormat="1" applyFont="1" applyBorder="1" applyAlignment="1">
      <alignment horizontal="center" vertical="center"/>
    </xf>
    <xf numFmtId="175" fontId="167" fillId="0" borderId="29" xfId="1" applyNumberFormat="1" applyFont="1" applyFill="1" applyBorder="1" applyAlignment="1">
      <alignment horizontal="center" vertical="center"/>
    </xf>
    <xf numFmtId="0" fontId="183" fillId="0" borderId="29" xfId="1" applyFont="1" applyBorder="1" applyAlignment="1">
      <alignment vertical="center" wrapText="1"/>
    </xf>
    <xf numFmtId="175" fontId="186" fillId="0" borderId="0" xfId="1" applyNumberFormat="1" applyFont="1" applyBorder="1" applyAlignment="1">
      <alignment vertical="center"/>
    </xf>
    <xf numFmtId="175" fontId="187" fillId="0" borderId="29" xfId="1" applyNumberFormat="1" applyFont="1" applyBorder="1" applyAlignment="1">
      <alignment horizontal="center" vertical="center"/>
    </xf>
    <xf numFmtId="0" fontId="167" fillId="0" borderId="29" xfId="8" applyNumberFormat="1" applyFont="1" applyFill="1" applyBorder="1" applyAlignment="1">
      <alignment horizontal="center" vertical="center" wrapText="1"/>
    </xf>
    <xf numFmtId="0" fontId="152" fillId="0" borderId="29" xfId="8" applyFont="1" applyFill="1" applyBorder="1" applyAlignment="1">
      <alignment horizontal="center" vertical="center" wrapText="1"/>
    </xf>
    <xf numFmtId="0" fontId="61" fillId="0" borderId="29" xfId="8" applyFont="1" applyFill="1" applyBorder="1" applyAlignment="1">
      <alignment vertical="center" wrapText="1"/>
    </xf>
    <xf numFmtId="175" fontId="167" fillId="0" borderId="29" xfId="8" applyNumberFormat="1" applyFont="1" applyFill="1" applyBorder="1" applyAlignment="1">
      <alignment horizontal="center" vertical="center"/>
    </xf>
    <xf numFmtId="0" fontId="165" fillId="0" borderId="29" xfId="8" applyNumberFormat="1" applyFont="1" applyBorder="1" applyAlignment="1">
      <alignment horizontal="center" vertical="center" wrapText="1"/>
    </xf>
    <xf numFmtId="0" fontId="61" fillId="0" borderId="29" xfId="8" applyFont="1" applyBorder="1" applyAlignment="1">
      <alignment vertical="center" wrapText="1"/>
    </xf>
    <xf numFmtId="0" fontId="17" fillId="0" borderId="29" xfId="8" applyNumberFormat="1" applyFont="1" applyBorder="1" applyAlignment="1">
      <alignment horizontal="center" vertical="center" wrapText="1"/>
    </xf>
    <xf numFmtId="0" fontId="167" fillId="0" borderId="29" xfId="8" applyNumberFormat="1" applyFont="1" applyBorder="1" applyAlignment="1">
      <alignment horizontal="center" vertical="center" wrapText="1"/>
    </xf>
    <xf numFmtId="0" fontId="188" fillId="0" borderId="29" xfId="0" applyFont="1" applyBorder="1"/>
    <xf numFmtId="0" fontId="61" fillId="0" borderId="29" xfId="8" applyFont="1" applyBorder="1" applyAlignment="1">
      <alignment horizontal="left" vertical="top" wrapText="1"/>
    </xf>
    <xf numFmtId="0" fontId="17" fillId="0" borderId="52" xfId="8" applyNumberFormat="1" applyFont="1" applyBorder="1" applyAlignment="1">
      <alignment horizontal="center" vertical="center" wrapText="1"/>
    </xf>
    <xf numFmtId="0" fontId="189" fillId="0" borderId="29" xfId="0" applyFont="1" applyBorder="1"/>
    <xf numFmtId="0" fontId="162" fillId="0" borderId="29" xfId="8" applyFont="1" applyBorder="1" applyAlignment="1">
      <alignment vertical="center" wrapText="1"/>
    </xf>
    <xf numFmtId="175" fontId="17" fillId="0" borderId="52" xfId="8" applyNumberFormat="1" applyFont="1" applyBorder="1" applyAlignment="1">
      <alignment horizontal="center" vertical="center"/>
    </xf>
    <xf numFmtId="0" fontId="167" fillId="0" borderId="52" xfId="8" applyNumberFormat="1" applyFont="1" applyBorder="1" applyAlignment="1">
      <alignment horizontal="center" vertical="center" wrapText="1"/>
    </xf>
    <xf numFmtId="0" fontId="190" fillId="0" borderId="29" xfId="0" applyFont="1" applyBorder="1"/>
    <xf numFmtId="0" fontId="165" fillId="39" borderId="70" xfId="8" applyNumberFormat="1" applyFont="1" applyFill="1" applyBorder="1" applyAlignment="1">
      <alignment horizontal="left" vertical="top"/>
    </xf>
    <xf numFmtId="0" fontId="165" fillId="39" borderId="66" xfId="8" applyNumberFormat="1" applyFont="1" applyFill="1" applyBorder="1" applyAlignment="1">
      <alignment vertical="top" wrapText="1"/>
    </xf>
    <xf numFmtId="0" fontId="176" fillId="39" borderId="66" xfId="8" applyNumberFormat="1" applyFont="1" applyFill="1" applyBorder="1" applyAlignment="1">
      <alignment vertical="top" wrapText="1"/>
    </xf>
    <xf numFmtId="175" fontId="17" fillId="39" borderId="66" xfId="8" applyNumberFormat="1" applyFont="1" applyFill="1" applyBorder="1" applyAlignment="1">
      <alignment horizontal="center" vertical="top" wrapText="1"/>
    </xf>
    <xf numFmtId="175" fontId="17" fillId="39" borderId="65" xfId="8" applyNumberFormat="1" applyFont="1" applyFill="1" applyBorder="1" applyAlignment="1">
      <alignment horizontal="center" vertical="top" wrapText="1"/>
    </xf>
    <xf numFmtId="0" fontId="152" fillId="0" borderId="29" xfId="8" applyFont="1" applyBorder="1" applyAlignment="1">
      <alignment vertical="center" wrapText="1"/>
    </xf>
    <xf numFmtId="0" fontId="191" fillId="0" borderId="29" xfId="8" applyFont="1" applyBorder="1" applyAlignment="1">
      <alignment vertical="center" wrapText="1"/>
    </xf>
    <xf numFmtId="0" fontId="0" fillId="40" borderId="0" xfId="0" applyFill="1"/>
    <xf numFmtId="0" fontId="167" fillId="0" borderId="70" xfId="8" applyFont="1" applyFill="1" applyBorder="1" applyAlignment="1">
      <alignment horizontal="center" vertical="center"/>
    </xf>
    <xf numFmtId="0" fontId="167" fillId="0" borderId="66" xfId="8" applyFont="1" applyFill="1" applyBorder="1" applyAlignment="1">
      <alignment horizontal="center" vertical="center"/>
    </xf>
    <xf numFmtId="0" fontId="167" fillId="0" borderId="65" xfId="8" applyFont="1" applyFill="1" applyBorder="1" applyAlignment="1">
      <alignment horizontal="center" vertical="center"/>
    </xf>
    <xf numFmtId="175" fontId="186" fillId="0" borderId="29" xfId="1" applyNumberFormat="1" applyFont="1" applyBorder="1" applyAlignment="1">
      <alignment horizontal="center" vertical="center"/>
    </xf>
    <xf numFmtId="0" fontId="19" fillId="9" borderId="0" xfId="1" applyFont="1" applyFill="1" applyAlignment="1">
      <alignment horizontal="center" vertical="center" wrapText="1"/>
    </xf>
    <xf numFmtId="0" fontId="2" fillId="9" borderId="0" xfId="1" applyFont="1" applyFill="1" applyAlignment="1"/>
    <xf numFmtId="0" fontId="3" fillId="5" borderId="6" xfId="1" applyFont="1" applyFill="1" applyBorder="1" applyAlignment="1">
      <alignment horizontal="center"/>
    </xf>
    <xf numFmtId="0" fontId="9" fillId="0" borderId="6" xfId="1" applyFont="1" applyBorder="1"/>
    <xf numFmtId="0" fontId="3" fillId="5" borderId="8" xfId="1" applyFont="1" applyFill="1" applyBorder="1" applyAlignment="1">
      <alignment horizontal="center" vertical="center"/>
    </xf>
    <xf numFmtId="0" fontId="9" fillId="0" borderId="8" xfId="1" applyFont="1" applyBorder="1"/>
    <xf numFmtId="0" fontId="6" fillId="0" borderId="7" xfId="1" applyFont="1" applyBorder="1" applyAlignment="1"/>
    <xf numFmtId="0" fontId="9" fillId="0" borderId="7" xfId="1" applyFont="1" applyBorder="1"/>
    <xf numFmtId="0" fontId="9" fillId="0" borderId="1" xfId="1" applyFont="1" applyBorder="1"/>
    <xf numFmtId="0" fontId="12" fillId="7" borderId="0" xfId="1" applyFont="1" applyFill="1" applyAlignment="1">
      <alignment horizontal="center" vertical="center"/>
    </xf>
    <xf numFmtId="0" fontId="2" fillId="0" borderId="0" xfId="1" applyFont="1" applyAlignment="1"/>
    <xf numFmtId="166" fontId="3" fillId="5" borderId="6" xfId="1" applyNumberFormat="1" applyFont="1" applyFill="1" applyBorder="1" applyAlignment="1">
      <alignment horizontal="center"/>
    </xf>
    <xf numFmtId="0" fontId="6" fillId="0" borderId="4" xfId="1" applyFont="1" applyBorder="1" applyAlignment="1"/>
    <xf numFmtId="0" fontId="9" fillId="0" borderId="5" xfId="1" applyFont="1" applyBorder="1"/>
    <xf numFmtId="0" fontId="9" fillId="0" borderId="3" xfId="1" applyFont="1" applyBorder="1"/>
    <xf numFmtId="0" fontId="6" fillId="3" borderId="7" xfId="1" applyFont="1" applyFill="1" applyBorder="1" applyAlignment="1"/>
    <xf numFmtId="0" fontId="3" fillId="5" borderId="6" xfId="1" applyFont="1" applyFill="1" applyBorder="1" applyAlignment="1">
      <alignment horizontal="center" vertical="center"/>
    </xf>
    <xf numFmtId="0" fontId="20" fillId="11" borderId="10" xfId="0" applyFont="1" applyFill="1" applyBorder="1" applyAlignment="1">
      <alignment horizontal="center" vertical="center" wrapText="1"/>
    </xf>
    <xf numFmtId="0" fontId="9" fillId="0" borderId="8" xfId="0" applyFont="1" applyBorder="1"/>
    <xf numFmtId="0" fontId="26" fillId="11" borderId="10" xfId="0" applyFont="1" applyFill="1" applyBorder="1" applyAlignment="1">
      <alignment horizontal="center" vertical="center" wrapText="1"/>
    </xf>
    <xf numFmtId="0" fontId="26" fillId="10" borderId="10" xfId="0" applyFont="1" applyFill="1" applyBorder="1" applyAlignment="1">
      <alignment horizontal="center" vertical="center"/>
    </xf>
    <xf numFmtId="0" fontId="20" fillId="10" borderId="10" xfId="0" applyFont="1" applyFill="1" applyBorder="1" applyAlignment="1">
      <alignment horizontal="center" vertical="center" wrapText="1"/>
    </xf>
    <xf numFmtId="0" fontId="26" fillId="11" borderId="10" xfId="0" applyFont="1" applyFill="1" applyBorder="1" applyAlignment="1">
      <alignment horizontal="center" vertical="center"/>
    </xf>
    <xf numFmtId="0" fontId="23" fillId="0" borderId="4" xfId="0" applyFont="1" applyBorder="1" applyAlignment="1">
      <alignment horizontal="center"/>
    </xf>
    <xf numFmtId="0" fontId="9" fillId="0" borderId="5" xfId="0" applyFont="1" applyBorder="1"/>
    <xf numFmtId="0" fontId="9" fillId="0" borderId="3" xfId="0" applyFont="1" applyBorder="1"/>
    <xf numFmtId="0" fontId="23" fillId="0" borderId="4" xfId="0" applyFont="1" applyBorder="1"/>
    <xf numFmtId="0" fontId="18" fillId="0" borderId="14" xfId="0" applyFont="1" applyBorder="1" applyAlignment="1">
      <alignment horizontal="center" vertical="center"/>
    </xf>
    <xf numFmtId="0" fontId="9" fillId="0" borderId="15" xfId="0" applyFont="1" applyBorder="1"/>
    <xf numFmtId="0" fontId="9" fillId="0" borderId="16" xfId="0" applyFont="1" applyBorder="1"/>
    <xf numFmtId="0" fontId="30" fillId="3" borderId="14" xfId="0" applyFont="1" applyFill="1" applyBorder="1" applyAlignment="1">
      <alignment horizontal="left" vertical="center" wrapText="1"/>
    </xf>
    <xf numFmtId="0" fontId="34" fillId="13" borderId="18" xfId="0" applyFont="1" applyFill="1" applyBorder="1" applyAlignment="1">
      <alignment horizontal="center" vertical="center" wrapText="1"/>
    </xf>
    <xf numFmtId="0" fontId="9" fillId="0" borderId="18" xfId="0" applyFont="1" applyBorder="1"/>
    <xf numFmtId="0" fontId="35" fillId="0" borderId="21" xfId="0" applyFont="1" applyBorder="1" applyAlignment="1"/>
    <xf numFmtId="0" fontId="9" fillId="0" borderId="22" xfId="0" applyFont="1" applyBorder="1"/>
    <xf numFmtId="0" fontId="9" fillId="0" borderId="21" xfId="0" applyFont="1" applyBorder="1"/>
    <xf numFmtId="0" fontId="36" fillId="3" borderId="21" xfId="0" applyFont="1" applyFill="1" applyBorder="1" applyAlignment="1">
      <alignment horizontal="right" wrapText="1"/>
    </xf>
    <xf numFmtId="0" fontId="36" fillId="0" borderId="21" xfId="0" applyFont="1" applyBorder="1" applyAlignment="1">
      <alignment horizontal="right" wrapText="1"/>
    </xf>
    <xf numFmtId="0" fontId="34" fillId="13" borderId="18" xfId="0" applyFont="1" applyFill="1" applyBorder="1" applyAlignment="1">
      <alignment horizontal="center" wrapText="1"/>
    </xf>
    <xf numFmtId="0" fontId="32" fillId="15" borderId="18" xfId="0" applyFont="1" applyFill="1" applyBorder="1" applyAlignment="1">
      <alignment horizontal="center" vertical="center"/>
    </xf>
    <xf numFmtId="0" fontId="0" fillId="0" borderId="32" xfId="0" applyFill="1" applyBorder="1" applyAlignment="1">
      <alignment horizontal="left" wrapText="1"/>
    </xf>
    <xf numFmtId="0" fontId="0" fillId="0" borderId="41" xfId="0" applyFill="1" applyBorder="1" applyAlignment="1">
      <alignment horizontal="left" wrapText="1"/>
    </xf>
    <xf numFmtId="0" fontId="0" fillId="0" borderId="33" xfId="0" applyFill="1" applyBorder="1" applyAlignment="1">
      <alignment horizontal="left" wrapText="1"/>
    </xf>
    <xf numFmtId="0" fontId="38" fillId="0" borderId="23" xfId="0" applyFont="1" applyBorder="1" applyAlignment="1">
      <alignment horizontal="left" vertical="top" wrapText="1"/>
    </xf>
    <xf numFmtId="0" fontId="38" fillId="0" borderId="24" xfId="0" applyFont="1" applyBorder="1" applyAlignment="1">
      <alignment horizontal="left" vertical="top" wrapText="1"/>
    </xf>
    <xf numFmtId="0" fontId="38" fillId="0" borderId="25" xfId="0" applyFont="1" applyBorder="1" applyAlignment="1">
      <alignment horizontal="left" vertical="top" wrapText="1"/>
    </xf>
    <xf numFmtId="0" fontId="0" fillId="0" borderId="28" xfId="0" applyFill="1" applyBorder="1" applyAlignment="1">
      <alignment horizontal="left" wrapText="1"/>
    </xf>
    <xf numFmtId="0" fontId="0" fillId="0" borderId="30" xfId="0" applyFill="1" applyBorder="1" applyAlignment="1">
      <alignment horizontal="left" wrapText="1"/>
    </xf>
    <xf numFmtId="0" fontId="0" fillId="0" borderId="31" xfId="0" applyFill="1" applyBorder="1" applyAlignment="1">
      <alignment horizontal="left" wrapText="1"/>
    </xf>
    <xf numFmtId="0" fontId="47" fillId="0" borderId="38" xfId="0" applyFont="1" applyFill="1" applyBorder="1" applyAlignment="1">
      <alignment horizontal="left" vertical="top" wrapText="1"/>
    </xf>
    <xf numFmtId="0" fontId="0" fillId="0" borderId="39" xfId="0" applyFill="1" applyBorder="1" applyAlignment="1">
      <alignment horizontal="left" vertical="top" wrapText="1"/>
    </xf>
    <xf numFmtId="0" fontId="0" fillId="0" borderId="40" xfId="0" applyFill="1" applyBorder="1" applyAlignment="1">
      <alignment horizontal="left" vertical="top" wrapText="1"/>
    </xf>
    <xf numFmtId="0" fontId="52" fillId="0" borderId="38" xfId="0" applyFont="1" applyFill="1" applyBorder="1" applyAlignment="1">
      <alignment horizontal="left" vertical="top" wrapText="1"/>
    </xf>
    <xf numFmtId="0" fontId="52" fillId="0" borderId="39" xfId="0" applyFont="1" applyFill="1" applyBorder="1" applyAlignment="1">
      <alignment horizontal="left" vertical="top" wrapText="1"/>
    </xf>
    <xf numFmtId="0" fontId="52" fillId="0" borderId="40" xfId="0" applyFont="1" applyFill="1" applyBorder="1" applyAlignment="1">
      <alignment horizontal="left" vertical="top" wrapText="1"/>
    </xf>
    <xf numFmtId="0" fontId="53" fillId="0" borderId="30" xfId="0" applyFont="1" applyFill="1" applyBorder="1" applyAlignment="1">
      <alignment horizontal="left" vertical="top" wrapText="1"/>
    </xf>
    <xf numFmtId="0" fontId="53" fillId="0" borderId="0" xfId="0" applyFont="1" applyFill="1" applyBorder="1" applyAlignment="1">
      <alignment horizontal="left" vertical="top" wrapText="1"/>
    </xf>
    <xf numFmtId="0" fontId="53" fillId="0" borderId="47" xfId="0" applyFont="1" applyFill="1" applyBorder="1" applyAlignment="1">
      <alignment horizontal="left" vertical="top" wrapText="1"/>
    </xf>
    <xf numFmtId="0" fontId="0" fillId="0" borderId="31" xfId="0" applyFill="1" applyBorder="1" applyAlignment="1">
      <alignment horizontal="left" vertical="top" wrapText="1"/>
    </xf>
    <xf numFmtId="0" fontId="0" fillId="0" borderId="6" xfId="0" applyFill="1" applyBorder="1" applyAlignment="1">
      <alignment horizontal="left" vertical="top" wrapText="1"/>
    </xf>
    <xf numFmtId="0" fontId="0" fillId="0" borderId="48" xfId="0" applyFill="1" applyBorder="1" applyAlignment="1">
      <alignment horizontal="left" vertical="top" wrapText="1"/>
    </xf>
    <xf numFmtId="0" fontId="0" fillId="0" borderId="23" xfId="0" applyFill="1" applyBorder="1" applyAlignment="1">
      <alignment horizontal="left" vertical="top" wrapText="1"/>
    </xf>
    <xf numFmtId="0" fontId="0" fillId="0" borderId="24" xfId="0" applyFill="1" applyBorder="1" applyAlignment="1">
      <alignment horizontal="left" vertical="top" wrapText="1"/>
    </xf>
    <xf numFmtId="0" fontId="0" fillId="0" borderId="25" xfId="0" applyFill="1" applyBorder="1" applyAlignment="1">
      <alignment horizontal="left" vertical="top" wrapText="1"/>
    </xf>
    <xf numFmtId="0" fontId="0" fillId="0" borderId="42" xfId="0" applyFill="1" applyBorder="1" applyAlignment="1">
      <alignment horizontal="left" wrapText="1"/>
    </xf>
    <xf numFmtId="0" fontId="82" fillId="17" borderId="29" xfId="0" applyFont="1" applyFill="1" applyBorder="1" applyAlignment="1">
      <alignment horizontal="center" vertical="center"/>
    </xf>
    <xf numFmtId="0" fontId="83" fillId="0" borderId="29" xfId="0" applyFont="1" applyBorder="1" applyAlignment="1"/>
    <xf numFmtId="0" fontId="70" fillId="17" borderId="29" xfId="0" applyFont="1" applyFill="1" applyBorder="1" applyAlignment="1">
      <alignment horizontal="center" vertical="center"/>
    </xf>
    <xf numFmtId="0" fontId="71" fillId="0" borderId="29" xfId="0" applyFont="1" applyBorder="1" applyAlignment="1"/>
    <xf numFmtId="0" fontId="69" fillId="0" borderId="29" xfId="0" applyFont="1" applyBorder="1" applyAlignment="1">
      <alignment horizontal="left" vertical="center" wrapText="1"/>
    </xf>
    <xf numFmtId="0" fontId="0" fillId="0" borderId="29" xfId="0" applyFont="1" applyBorder="1" applyAlignment="1"/>
    <xf numFmtId="0" fontId="67" fillId="0" borderId="29" xfId="0" applyFont="1" applyBorder="1" applyAlignment="1">
      <alignment horizontal="center" vertical="center" wrapText="1"/>
    </xf>
    <xf numFmtId="0" fontId="72" fillId="0" borderId="29" xfId="0" applyFont="1" applyBorder="1" applyAlignment="1">
      <alignment horizontal="center" vertical="center" wrapText="1"/>
    </xf>
    <xf numFmtId="170" fontId="69" fillId="0" borderId="29" xfId="0" applyNumberFormat="1" applyFont="1" applyBorder="1" applyAlignment="1">
      <alignment horizontal="center" vertical="center"/>
    </xf>
    <xf numFmtId="170" fontId="0" fillId="0" borderId="29" xfId="0" applyNumberFormat="1" applyFont="1" applyBorder="1" applyAlignment="1"/>
    <xf numFmtId="0" fontId="92" fillId="0" borderId="29" xfId="0" applyFont="1" applyBorder="1" applyAlignment="1">
      <alignment horizontal="center" vertical="center" wrapText="1"/>
    </xf>
    <xf numFmtId="0" fontId="87" fillId="0" borderId="29" xfId="0" applyFont="1" applyBorder="1" applyAlignment="1">
      <alignment horizontal="center" vertical="center" wrapText="1"/>
    </xf>
    <xf numFmtId="0" fontId="94" fillId="17" borderId="29" xfId="0" applyFont="1" applyFill="1" applyBorder="1" applyAlignment="1">
      <alignment horizontal="center" vertical="center"/>
    </xf>
    <xf numFmtId="0" fontId="95" fillId="0" borderId="29" xfId="0" applyFont="1" applyBorder="1" applyAlignment="1"/>
    <xf numFmtId="0" fontId="91" fillId="0" borderId="29" xfId="0" applyFont="1" applyBorder="1" applyAlignment="1">
      <alignment horizontal="center" vertical="center"/>
    </xf>
    <xf numFmtId="0" fontId="90" fillId="17" borderId="29" xfId="0" applyFont="1" applyFill="1" applyBorder="1" applyAlignment="1">
      <alignment horizontal="center" vertical="center"/>
    </xf>
    <xf numFmtId="0" fontId="97" fillId="0" borderId="29" xfId="0" applyFont="1" applyBorder="1" applyAlignment="1">
      <alignment horizontal="center" vertical="center"/>
    </xf>
    <xf numFmtId="0" fontId="93" fillId="0" borderId="44" xfId="0" applyFont="1" applyBorder="1" applyAlignment="1">
      <alignment horizontal="center" vertical="center" wrapText="1"/>
    </xf>
    <xf numFmtId="0" fontId="93" fillId="0" borderId="51" xfId="0" applyFont="1" applyBorder="1" applyAlignment="1">
      <alignment horizontal="center" vertical="center" wrapText="1"/>
    </xf>
    <xf numFmtId="0" fontId="93" fillId="0" borderId="52" xfId="0" applyFont="1" applyBorder="1" applyAlignment="1">
      <alignment horizontal="center" vertical="center" wrapText="1"/>
    </xf>
    <xf numFmtId="0" fontId="94" fillId="17" borderId="0" xfId="0" applyFont="1" applyFill="1" applyAlignment="1">
      <alignment horizontal="center" vertical="center"/>
    </xf>
    <xf numFmtId="0" fontId="95" fillId="0" borderId="0" xfId="0" applyFont="1" applyAlignment="1"/>
    <xf numFmtId="167" fontId="72" fillId="0" borderId="29" xfId="0" applyNumberFormat="1" applyFont="1" applyBorder="1" applyAlignment="1">
      <alignment horizontal="center" vertical="center"/>
    </xf>
    <xf numFmtId="0" fontId="96" fillId="17" borderId="29" xfId="0" applyFont="1" applyFill="1" applyBorder="1" applyAlignment="1">
      <alignment horizontal="center" vertical="center"/>
    </xf>
    <xf numFmtId="0" fontId="63" fillId="0" borderId="29" xfId="0" applyFont="1" applyBorder="1" applyAlignment="1"/>
    <xf numFmtId="0" fontId="102" fillId="17" borderId="29" xfId="0" applyFont="1" applyFill="1" applyBorder="1" applyAlignment="1">
      <alignment horizontal="center" vertical="center"/>
    </xf>
    <xf numFmtId="0" fontId="103" fillId="0" borderId="29" xfId="0" applyFont="1" applyBorder="1" applyAlignment="1"/>
    <xf numFmtId="171" fontId="114" fillId="22" borderId="60" xfId="3" applyFont="1" applyFill="1" applyBorder="1" applyAlignment="1" applyProtection="1">
      <alignment horizontal="center" vertical="center" wrapText="1"/>
    </xf>
    <xf numFmtId="171" fontId="114" fillId="22" borderId="61" xfId="3" applyFont="1" applyFill="1" applyBorder="1" applyAlignment="1" applyProtection="1">
      <alignment horizontal="center" vertical="center" wrapText="1"/>
    </xf>
    <xf numFmtId="171" fontId="114" fillId="22" borderId="45" xfId="3" applyFont="1" applyFill="1" applyBorder="1" applyAlignment="1" applyProtection="1">
      <alignment horizontal="center" vertical="center" wrapText="1"/>
    </xf>
    <xf numFmtId="171" fontId="114" fillId="22" borderId="10" xfId="3" applyFont="1" applyFill="1" applyBorder="1" applyAlignment="1" applyProtection="1">
      <alignment horizontal="center" vertical="center" wrapText="1"/>
    </xf>
    <xf numFmtId="171" fontId="114" fillId="22" borderId="8" xfId="3" applyFont="1" applyFill="1" applyBorder="1" applyAlignment="1" applyProtection="1">
      <alignment horizontal="center" vertical="center" wrapText="1"/>
    </xf>
    <xf numFmtId="171" fontId="114" fillId="22" borderId="9" xfId="3" applyFont="1" applyFill="1" applyBorder="1" applyAlignment="1" applyProtection="1">
      <alignment horizontal="center" vertical="center" wrapText="1"/>
    </xf>
    <xf numFmtId="0" fontId="104" fillId="19" borderId="38" xfId="1" applyFont="1" applyFill="1" applyBorder="1" applyAlignment="1">
      <alignment horizontal="center" vertical="center"/>
    </xf>
    <xf numFmtId="0" fontId="104" fillId="19" borderId="39" xfId="1" applyFont="1" applyFill="1" applyBorder="1" applyAlignment="1">
      <alignment horizontal="center" vertical="center"/>
    </xf>
    <xf numFmtId="0" fontId="104" fillId="19" borderId="40" xfId="1" applyFont="1" applyFill="1" applyBorder="1" applyAlignment="1">
      <alignment horizontal="center" vertical="center"/>
    </xf>
    <xf numFmtId="0" fontId="105" fillId="20" borderId="53" xfId="0" applyFont="1" applyFill="1" applyBorder="1" applyAlignment="1">
      <alignment horizontal="center" vertical="center"/>
    </xf>
    <xf numFmtId="0" fontId="105" fillId="20" borderId="54" xfId="0" applyFont="1" applyFill="1" applyBorder="1" applyAlignment="1">
      <alignment horizontal="center" vertical="center"/>
    </xf>
    <xf numFmtId="0" fontId="105" fillId="20" borderId="55" xfId="0" applyFont="1" applyFill="1" applyBorder="1" applyAlignment="1">
      <alignment horizontal="center" vertical="center"/>
    </xf>
    <xf numFmtId="0" fontId="105" fillId="20" borderId="29" xfId="0" applyFont="1" applyFill="1" applyBorder="1" applyAlignment="1">
      <alignment horizontal="center" vertical="center"/>
    </xf>
    <xf numFmtId="171" fontId="111" fillId="21" borderId="59" xfId="3" applyFont="1" applyFill="1" applyBorder="1" applyAlignment="1" applyProtection="1">
      <alignment horizontal="center" vertical="center"/>
    </xf>
    <xf numFmtId="0" fontId="117" fillId="23" borderId="0" xfId="0" applyFont="1" applyFill="1" applyAlignment="1">
      <alignment horizontal="center" vertical="center"/>
    </xf>
    <xf numFmtId="0" fontId="121" fillId="18" borderId="29" xfId="0" applyFont="1" applyFill="1" applyBorder="1" applyAlignment="1">
      <alignment horizontal="center" vertical="center" wrapText="1"/>
    </xf>
    <xf numFmtId="0" fontId="123" fillId="18" borderId="29" xfId="0" applyFont="1" applyFill="1" applyBorder="1" applyAlignment="1">
      <alignment horizontal="center" vertical="center" wrapText="1"/>
    </xf>
    <xf numFmtId="0" fontId="122" fillId="0" borderId="29" xfId="0" applyFont="1" applyBorder="1" applyAlignment="1">
      <alignment horizontal="center" vertical="center" wrapText="1"/>
    </xf>
    <xf numFmtId="0" fontId="123" fillId="0" borderId="29" xfId="0" applyFont="1" applyBorder="1" applyAlignment="1">
      <alignment horizontal="center" vertical="center" wrapText="1"/>
    </xf>
    <xf numFmtId="0" fontId="118" fillId="26" borderId="38" xfId="4" applyFont="1" applyFill="1" applyBorder="1" applyAlignment="1">
      <alignment horizontal="center" wrapText="1"/>
    </xf>
    <xf numFmtId="0" fontId="118" fillId="26" borderId="39" xfId="4" applyFont="1" applyFill="1" applyBorder="1" applyAlignment="1">
      <alignment horizontal="center" wrapText="1"/>
    </xf>
    <xf numFmtId="0" fontId="121" fillId="18" borderId="69" xfId="0" applyFont="1" applyFill="1" applyBorder="1" applyAlignment="1">
      <alignment horizontal="center" vertical="center" wrapText="1"/>
    </xf>
    <xf numFmtId="0" fontId="121" fillId="18" borderId="66" xfId="0" applyFont="1" applyFill="1" applyBorder="1" applyAlignment="1">
      <alignment horizontal="center" vertical="center" wrapText="1"/>
    </xf>
    <xf numFmtId="0" fontId="123" fillId="18" borderId="75" xfId="0" applyFont="1" applyFill="1" applyBorder="1" applyAlignment="1">
      <alignment horizontal="center" vertical="center" wrapText="1"/>
    </xf>
    <xf numFmtId="0" fontId="121" fillId="18" borderId="76" xfId="0" applyFont="1" applyFill="1" applyBorder="1" applyAlignment="1">
      <alignment horizontal="center" vertical="center" wrapText="1"/>
    </xf>
    <xf numFmtId="0" fontId="121" fillId="18" borderId="73" xfId="0" applyFont="1" applyFill="1" applyBorder="1" applyAlignment="1">
      <alignment horizontal="center" vertical="center" wrapText="1"/>
    </xf>
    <xf numFmtId="0" fontId="123" fillId="18" borderId="77" xfId="0" applyFont="1" applyFill="1" applyBorder="1" applyAlignment="1">
      <alignment horizontal="center" vertical="center" wrapText="1"/>
    </xf>
    <xf numFmtId="174" fontId="123" fillId="0" borderId="29" xfId="4" applyNumberFormat="1" applyFont="1" applyFill="1" applyBorder="1" applyAlignment="1">
      <alignment horizontal="center" vertical="center" wrapText="1"/>
    </xf>
    <xf numFmtId="43" fontId="123" fillId="0" borderId="29" xfId="0" applyNumberFormat="1" applyFont="1" applyFill="1" applyBorder="1" applyAlignment="1">
      <alignment horizontal="center" vertical="center" wrapText="1"/>
    </xf>
    <xf numFmtId="0" fontId="118" fillId="18" borderId="29" xfId="4" applyFont="1" applyFill="1" applyBorder="1" applyAlignment="1">
      <alignment horizontal="center" vertical="center" wrapText="1"/>
    </xf>
    <xf numFmtId="0" fontId="124" fillId="18" borderId="29" xfId="0" applyFont="1" applyFill="1" applyBorder="1" applyAlignment="1">
      <alignment horizontal="center" vertical="center" wrapText="1"/>
    </xf>
    <xf numFmtId="0" fontId="118" fillId="18" borderId="82" xfId="4" applyFont="1" applyFill="1" applyBorder="1" applyAlignment="1">
      <alignment horizontal="center" vertical="center" wrapText="1"/>
    </xf>
    <xf numFmtId="0" fontId="118" fillId="18" borderId="83" xfId="4" applyFont="1" applyFill="1" applyBorder="1" applyAlignment="1">
      <alignment horizontal="center" vertical="center" wrapText="1"/>
    </xf>
    <xf numFmtId="0" fontId="118" fillId="18" borderId="84" xfId="4" applyFont="1" applyFill="1" applyBorder="1" applyAlignment="1">
      <alignment horizontal="center" vertical="center" wrapText="1"/>
    </xf>
    <xf numFmtId="168" fontId="123" fillId="0" borderId="29" xfId="4" applyNumberFormat="1" applyFont="1" applyFill="1" applyBorder="1" applyAlignment="1">
      <alignment horizontal="center" vertical="center" wrapText="1"/>
    </xf>
    <xf numFmtId="0" fontId="132" fillId="0" borderId="29" xfId="4" applyFont="1" applyBorder="1" applyAlignment="1">
      <alignment horizontal="center" vertical="center" wrapText="1"/>
    </xf>
    <xf numFmtId="0" fontId="121" fillId="18" borderId="29" xfId="4" applyFont="1" applyFill="1" applyBorder="1" applyAlignment="1">
      <alignment horizontal="center" vertical="center" wrapText="1"/>
    </xf>
    <xf numFmtId="0" fontId="118" fillId="18" borderId="69" xfId="1" applyFont="1" applyFill="1" applyBorder="1" applyAlignment="1" applyProtection="1">
      <alignment horizontal="center" vertical="center" wrapText="1"/>
      <protection hidden="1"/>
    </xf>
    <xf numFmtId="0" fontId="118" fillId="18" borderId="66" xfId="1" applyFont="1" applyFill="1" applyBorder="1" applyAlignment="1" applyProtection="1">
      <alignment horizontal="center" vertical="center" wrapText="1"/>
      <protection hidden="1"/>
    </xf>
    <xf numFmtId="0" fontId="118" fillId="24" borderId="85" xfId="0" applyNumberFormat="1" applyFont="1" applyFill="1" applyBorder="1" applyAlignment="1">
      <alignment horizontal="left" vertical="center" wrapText="1"/>
    </xf>
    <xf numFmtId="0" fontId="118" fillId="24" borderId="86" xfId="0" applyNumberFormat="1" applyFont="1" applyFill="1" applyBorder="1" applyAlignment="1">
      <alignment horizontal="left" vertical="center" wrapText="1"/>
    </xf>
    <xf numFmtId="0" fontId="118" fillId="24" borderId="89" xfId="0" applyNumberFormat="1" applyFont="1" applyFill="1" applyBorder="1" applyAlignment="1">
      <alignment horizontal="left" vertical="center" wrapText="1"/>
    </xf>
    <xf numFmtId="0" fontId="118" fillId="18" borderId="82" xfId="1" applyFont="1" applyFill="1" applyBorder="1" applyAlignment="1" applyProtection="1">
      <alignment horizontal="center" vertical="center" wrapText="1"/>
      <protection hidden="1"/>
    </xf>
    <xf numFmtId="0" fontId="118" fillId="18" borderId="83" xfId="1" applyFont="1" applyFill="1" applyBorder="1" applyAlignment="1" applyProtection="1">
      <alignment horizontal="center" vertical="center" wrapText="1"/>
      <protection hidden="1"/>
    </xf>
    <xf numFmtId="0" fontId="118" fillId="24" borderId="29" xfId="0" applyNumberFormat="1" applyFont="1" applyFill="1" applyBorder="1" applyAlignment="1">
      <alignment horizontal="left" vertical="center" wrapText="1"/>
    </xf>
    <xf numFmtId="0" fontId="118" fillId="24" borderId="69" xfId="0" applyNumberFormat="1" applyFont="1" applyFill="1" applyBorder="1" applyAlignment="1">
      <alignment horizontal="left" vertical="center" wrapText="1"/>
    </xf>
    <xf numFmtId="0" fontId="118" fillId="24" borderId="66" xfId="0" applyNumberFormat="1" applyFont="1" applyFill="1" applyBorder="1" applyAlignment="1">
      <alignment horizontal="left" vertical="center" wrapText="1"/>
    </xf>
    <xf numFmtId="0" fontId="118" fillId="24" borderId="65" xfId="0" applyNumberFormat="1" applyFont="1" applyFill="1" applyBorder="1" applyAlignment="1">
      <alignment horizontal="left" vertical="center" wrapText="1"/>
    </xf>
    <xf numFmtId="0" fontId="118" fillId="18" borderId="78" xfId="1" applyFont="1" applyFill="1" applyBorder="1" applyAlignment="1" applyProtection="1">
      <alignment horizontal="center" vertical="center"/>
      <protection hidden="1"/>
    </xf>
    <xf numFmtId="0" fontId="118" fillId="18" borderId="79" xfId="1" applyFont="1" applyFill="1" applyBorder="1" applyAlignment="1" applyProtection="1">
      <alignment horizontal="center" vertical="center"/>
      <protection hidden="1"/>
    </xf>
    <xf numFmtId="0" fontId="118" fillId="0" borderId="69" xfId="0" applyNumberFormat="1" applyFont="1" applyFill="1" applyBorder="1" applyAlignment="1">
      <alignment horizontal="left" vertical="center" wrapText="1"/>
    </xf>
    <xf numFmtId="0" fontId="118" fillId="0" borderId="66" xfId="0" applyNumberFormat="1" applyFont="1" applyFill="1" applyBorder="1" applyAlignment="1">
      <alignment horizontal="left" vertical="center" wrapText="1"/>
    </xf>
    <xf numFmtId="0" fontId="118" fillId="0" borderId="65" xfId="0" applyNumberFormat="1" applyFont="1" applyFill="1" applyBorder="1" applyAlignment="1">
      <alignment horizontal="left" vertical="center" wrapText="1"/>
    </xf>
    <xf numFmtId="0" fontId="118" fillId="18" borderId="69" xfId="0" applyNumberFormat="1" applyFont="1" applyFill="1" applyBorder="1" applyAlignment="1">
      <alignment horizontal="center" vertical="center" wrapText="1"/>
    </xf>
    <xf numFmtId="0" fontId="118" fillId="18" borderId="66" xfId="0" applyNumberFormat="1" applyFont="1" applyFill="1" applyBorder="1" applyAlignment="1">
      <alignment horizontal="center" vertical="center" wrapText="1"/>
    </xf>
    <xf numFmtId="0" fontId="123" fillId="24" borderId="69" xfId="0" applyNumberFormat="1" applyFont="1" applyFill="1" applyBorder="1" applyAlignment="1">
      <alignment horizontal="left" vertical="center" wrapText="1"/>
    </xf>
    <xf numFmtId="0" fontId="123" fillId="24" borderId="66" xfId="0" applyNumberFormat="1" applyFont="1" applyFill="1" applyBorder="1" applyAlignment="1">
      <alignment horizontal="left" vertical="center" wrapText="1"/>
    </xf>
    <xf numFmtId="0" fontId="123" fillId="24" borderId="65" xfId="0" applyNumberFormat="1" applyFont="1" applyFill="1" applyBorder="1" applyAlignment="1">
      <alignment horizontal="left" vertical="center" wrapText="1"/>
    </xf>
    <xf numFmtId="0" fontId="123" fillId="24" borderId="64" xfId="1" applyFont="1" applyFill="1" applyBorder="1" applyAlignment="1" applyProtection="1">
      <alignment horizontal="left" vertical="center" wrapText="1"/>
      <protection hidden="1"/>
    </xf>
    <xf numFmtId="0" fontId="123" fillId="24" borderId="65" xfId="1" applyFont="1" applyFill="1" applyBorder="1" applyAlignment="1" applyProtection="1">
      <alignment horizontal="left" vertical="center" wrapText="1"/>
      <protection hidden="1"/>
    </xf>
    <xf numFmtId="0" fontId="123" fillId="24" borderId="29" xfId="1" applyFont="1" applyFill="1" applyBorder="1" applyAlignment="1" applyProtection="1">
      <alignment horizontal="left" vertical="center" wrapText="1"/>
      <protection hidden="1"/>
    </xf>
    <xf numFmtId="0" fontId="124" fillId="24" borderId="69" xfId="1" applyFont="1" applyFill="1" applyBorder="1" applyAlignment="1" applyProtection="1">
      <alignment horizontal="left" vertical="center" wrapText="1"/>
      <protection hidden="1"/>
    </xf>
    <xf numFmtId="0" fontId="124" fillId="24" borderId="66" xfId="1" applyFont="1" applyFill="1" applyBorder="1" applyAlignment="1" applyProtection="1">
      <alignment horizontal="left" vertical="center" wrapText="1"/>
      <protection hidden="1"/>
    </xf>
    <xf numFmtId="0" fontId="124" fillId="24" borderId="65" xfId="1" applyFont="1" applyFill="1" applyBorder="1" applyAlignment="1" applyProtection="1">
      <alignment horizontal="left" vertical="center" wrapText="1"/>
      <protection hidden="1"/>
    </xf>
    <xf numFmtId="0" fontId="124" fillId="24" borderId="86" xfId="1" applyFont="1" applyFill="1" applyBorder="1" applyAlignment="1" applyProtection="1">
      <alignment horizontal="left" vertical="center" wrapText="1"/>
      <protection hidden="1"/>
    </xf>
    <xf numFmtId="0" fontId="124" fillId="24" borderId="89" xfId="1" applyFont="1" applyFill="1" applyBorder="1" applyAlignment="1" applyProtection="1">
      <alignment horizontal="left" vertical="center" wrapText="1"/>
      <protection hidden="1"/>
    </xf>
    <xf numFmtId="0" fontId="118" fillId="18" borderId="29" xfId="5" applyFont="1" applyFill="1" applyBorder="1" applyAlignment="1" applyProtection="1">
      <alignment horizontal="center" vertical="center"/>
      <protection hidden="1"/>
    </xf>
    <xf numFmtId="0" fontId="118" fillId="0" borderId="69" xfId="5" applyFont="1" applyFill="1" applyBorder="1" applyAlignment="1" applyProtection="1">
      <alignment horizontal="left" vertical="center" wrapText="1"/>
      <protection hidden="1"/>
    </xf>
    <xf numFmtId="0" fontId="118" fillId="0" borderId="66" xfId="5" applyFont="1" applyFill="1" applyBorder="1" applyAlignment="1" applyProtection="1">
      <alignment horizontal="left" vertical="center" wrapText="1"/>
      <protection hidden="1"/>
    </xf>
    <xf numFmtId="0" fontId="118" fillId="0" borderId="65" xfId="5" applyFont="1" applyFill="1" applyBorder="1" applyAlignment="1" applyProtection="1">
      <alignment horizontal="left" vertical="center" wrapText="1"/>
      <protection hidden="1"/>
    </xf>
    <xf numFmtId="0" fontId="118" fillId="18" borderId="69" xfId="5" applyFont="1" applyFill="1" applyBorder="1" applyAlignment="1">
      <alignment horizontal="center" vertical="center" wrapText="1"/>
    </xf>
    <xf numFmtId="0" fontId="118" fillId="18" borderId="66" xfId="5" applyFont="1" applyFill="1" applyBorder="1" applyAlignment="1">
      <alignment horizontal="center" vertical="center" wrapText="1"/>
    </xf>
    <xf numFmtId="0" fontId="118" fillId="18" borderId="29" xfId="5" applyFont="1" applyFill="1" applyBorder="1" applyAlignment="1">
      <alignment horizontal="center" vertical="center" wrapText="1"/>
    </xf>
    <xf numFmtId="0" fontId="122" fillId="0" borderId="85" xfId="0" applyFont="1" applyFill="1" applyBorder="1" applyAlignment="1">
      <alignment horizontal="left" vertical="center" wrapText="1"/>
    </xf>
    <xf numFmtId="0" fontId="122" fillId="0" borderId="86" xfId="0" applyFont="1" applyFill="1" applyBorder="1" applyAlignment="1">
      <alignment horizontal="left" vertical="center" wrapText="1"/>
    </xf>
    <xf numFmtId="0" fontId="122" fillId="0" borderId="89" xfId="0" applyFont="1" applyFill="1" applyBorder="1" applyAlignment="1">
      <alignment horizontal="left" vertical="center" wrapText="1"/>
    </xf>
    <xf numFmtId="0" fontId="123" fillId="24" borderId="92" xfId="0" applyFont="1" applyFill="1" applyBorder="1" applyAlignment="1">
      <alignment horizontal="left" vertical="center" wrapText="1"/>
    </xf>
    <xf numFmtId="0" fontId="123" fillId="24" borderId="85" xfId="0" applyFont="1" applyFill="1" applyBorder="1" applyAlignment="1">
      <alignment horizontal="left" vertical="center" wrapText="1"/>
    </xf>
    <xf numFmtId="0" fontId="118" fillId="18" borderId="86" xfId="1" applyFont="1" applyFill="1" applyBorder="1" applyAlignment="1" applyProtection="1">
      <alignment horizontal="center" vertical="center" wrapText="1"/>
      <protection hidden="1"/>
    </xf>
    <xf numFmtId="0" fontId="123" fillId="24" borderId="29" xfId="0" applyNumberFormat="1" applyFont="1" applyFill="1" applyBorder="1" applyAlignment="1">
      <alignment horizontal="left" vertical="center" wrapText="1"/>
    </xf>
    <xf numFmtId="0" fontId="134" fillId="0" borderId="29" xfId="5" applyFont="1" applyFill="1" applyBorder="1" applyAlignment="1" applyProtection="1">
      <alignment horizontal="center" vertical="center" wrapText="1"/>
      <protection hidden="1"/>
    </xf>
    <xf numFmtId="0" fontId="122" fillId="0" borderId="29" xfId="5" applyFont="1" applyBorder="1" applyAlignment="1" applyProtection="1">
      <alignment horizontal="left" vertical="center" wrapText="1"/>
      <protection hidden="1"/>
    </xf>
    <xf numFmtId="0" fontId="118" fillId="18" borderId="29" xfId="5" applyFont="1" applyFill="1" applyBorder="1" applyAlignment="1" applyProtection="1">
      <alignment horizontal="center" vertical="center" wrapText="1"/>
      <protection hidden="1"/>
    </xf>
    <xf numFmtId="0" fontId="118" fillId="24" borderId="29" xfId="4" applyFont="1" applyFill="1" applyBorder="1" applyAlignment="1">
      <alignment horizontal="center" vertical="center" wrapText="1"/>
    </xf>
    <xf numFmtId="0" fontId="123" fillId="0" borderId="44" xfId="0" applyFont="1" applyFill="1" applyBorder="1" applyAlignment="1">
      <alignment horizontal="center" vertical="center" wrapText="1"/>
    </xf>
    <xf numFmtId="0" fontId="123" fillId="0" borderId="52" xfId="0" applyFont="1" applyFill="1" applyBorder="1" applyAlignment="1">
      <alignment horizontal="center" vertical="center" wrapText="1"/>
    </xf>
    <xf numFmtId="0" fontId="123" fillId="24" borderId="87" xfId="0" applyFont="1" applyFill="1" applyBorder="1" applyAlignment="1">
      <alignment horizontal="center" vertical="center" wrapText="1"/>
    </xf>
    <xf numFmtId="0" fontId="123" fillId="24" borderId="72" xfId="0" applyFont="1" applyFill="1" applyBorder="1" applyAlignment="1">
      <alignment horizontal="center" vertical="center" wrapText="1"/>
    </xf>
    <xf numFmtId="0" fontId="123" fillId="24" borderId="88" xfId="0" applyFont="1" applyFill="1" applyBorder="1" applyAlignment="1">
      <alignment horizontal="center" vertical="center" wrapText="1"/>
    </xf>
    <xf numFmtId="0" fontId="123" fillId="24" borderId="89" xfId="0" applyFont="1" applyFill="1" applyBorder="1" applyAlignment="1">
      <alignment horizontal="center" vertical="center" wrapText="1"/>
    </xf>
    <xf numFmtId="0" fontId="122" fillId="24" borderId="85" xfId="0" applyFont="1" applyFill="1" applyBorder="1" applyAlignment="1">
      <alignment horizontal="left" vertical="center" wrapText="1"/>
    </xf>
    <xf numFmtId="0" fontId="122" fillId="24" borderId="86" xfId="0" applyFont="1" applyFill="1" applyBorder="1" applyAlignment="1">
      <alignment horizontal="left" vertical="center" wrapText="1"/>
    </xf>
    <xf numFmtId="0" fontId="122" fillId="24" borderId="89" xfId="0" applyFont="1" applyFill="1" applyBorder="1" applyAlignment="1">
      <alignment horizontal="left" vertical="center" wrapText="1"/>
    </xf>
    <xf numFmtId="0" fontId="123" fillId="24" borderId="90" xfId="0" applyFont="1" applyFill="1" applyBorder="1" applyAlignment="1">
      <alignment horizontal="left" vertical="center" wrapText="1"/>
    </xf>
    <xf numFmtId="0" fontId="123" fillId="0" borderId="29" xfId="5" applyFont="1" applyBorder="1" applyAlignment="1" applyProtection="1">
      <alignment horizontal="left" vertical="center" wrapText="1"/>
      <protection hidden="1"/>
    </xf>
    <xf numFmtId="0" fontId="122" fillId="0" borderId="29" xfId="0" applyFont="1" applyBorder="1" applyAlignment="1">
      <alignment horizontal="left" wrapText="1"/>
    </xf>
    <xf numFmtId="0" fontId="123" fillId="0" borderId="29" xfId="0" applyFont="1" applyBorder="1" applyAlignment="1">
      <alignment horizontal="left" vertical="center"/>
    </xf>
    <xf numFmtId="0" fontId="123" fillId="0" borderId="29" xfId="0" applyFont="1" applyBorder="1" applyAlignment="1">
      <alignment horizontal="center" wrapText="1"/>
    </xf>
    <xf numFmtId="0" fontId="122" fillId="0" borderId="29" xfId="0" applyFont="1" applyBorder="1" applyAlignment="1">
      <alignment horizontal="left" vertical="center" wrapText="1"/>
    </xf>
    <xf numFmtId="0" fontId="107" fillId="25" borderId="53" xfId="0" applyFont="1" applyFill="1" applyBorder="1" applyAlignment="1">
      <alignment horizontal="center" wrapText="1"/>
    </xf>
    <xf numFmtId="0" fontId="107" fillId="25" borderId="54" xfId="0" applyFont="1" applyFill="1" applyBorder="1" applyAlignment="1">
      <alignment horizontal="center" wrapText="1"/>
    </xf>
    <xf numFmtId="0" fontId="107" fillId="25" borderId="55" xfId="0" applyFont="1" applyFill="1" applyBorder="1" applyAlignment="1">
      <alignment horizontal="center" wrapText="1"/>
    </xf>
    <xf numFmtId="0" fontId="107" fillId="25" borderId="53" xfId="0" applyFont="1" applyFill="1" applyBorder="1" applyAlignment="1">
      <alignment horizontal="center" vertical="center" wrapText="1"/>
    </xf>
    <xf numFmtId="0" fontId="107" fillId="25" borderId="54" xfId="0" applyFont="1" applyFill="1" applyBorder="1" applyAlignment="1">
      <alignment horizontal="center" vertical="center" wrapText="1"/>
    </xf>
    <xf numFmtId="0" fontId="107" fillId="25" borderId="55" xfId="0" applyFont="1" applyFill="1" applyBorder="1" applyAlignment="1">
      <alignment horizontal="center" vertical="center" wrapText="1"/>
    </xf>
    <xf numFmtId="177" fontId="137" fillId="28" borderId="55" xfId="6" applyNumberFormat="1" applyFont="1" applyFill="1" applyBorder="1" applyAlignment="1" applyProtection="1">
      <alignment horizontal="center" vertical="center" wrapText="1"/>
      <protection hidden="1"/>
    </xf>
    <xf numFmtId="177" fontId="137" fillId="28" borderId="37" xfId="6" applyNumberFormat="1" applyFont="1" applyFill="1" applyBorder="1" applyAlignment="1" applyProtection="1">
      <alignment horizontal="center" vertical="center" wrapText="1"/>
      <protection hidden="1"/>
    </xf>
    <xf numFmtId="177" fontId="137" fillId="28" borderId="55" xfId="6" applyNumberFormat="1" applyFont="1" applyFill="1" applyBorder="1" applyAlignment="1" applyProtection="1">
      <alignment horizontal="center" vertical="center"/>
      <protection hidden="1"/>
    </xf>
    <xf numFmtId="177" fontId="137" fillId="28" borderId="37" xfId="6" applyNumberFormat="1" applyFont="1" applyFill="1" applyBorder="1" applyAlignment="1" applyProtection="1">
      <alignment horizontal="center" vertical="center"/>
      <protection hidden="1"/>
    </xf>
    <xf numFmtId="177" fontId="138" fillId="28" borderId="39" xfId="6" applyNumberFormat="1" applyFont="1" applyFill="1" applyBorder="1" applyAlignment="1" applyProtection="1">
      <alignment horizontal="center" vertical="center"/>
      <protection hidden="1"/>
    </xf>
    <xf numFmtId="177" fontId="138" fillId="28" borderId="40" xfId="6" applyNumberFormat="1" applyFont="1" applyFill="1" applyBorder="1" applyAlignment="1" applyProtection="1">
      <alignment horizontal="center" vertical="center"/>
      <protection hidden="1"/>
    </xf>
    <xf numFmtId="177" fontId="138" fillId="28" borderId="0" xfId="6" applyNumberFormat="1" applyFont="1" applyFill="1" applyBorder="1" applyAlignment="1" applyProtection="1">
      <alignment horizontal="center" vertical="center" wrapText="1"/>
      <protection hidden="1"/>
    </xf>
    <xf numFmtId="177" fontId="138" fillId="28" borderId="47" xfId="6" applyNumberFormat="1" applyFont="1" applyFill="1" applyBorder="1" applyAlignment="1" applyProtection="1">
      <alignment horizontal="center" vertical="center" wrapText="1"/>
      <protection hidden="1"/>
    </xf>
    <xf numFmtId="49" fontId="145" fillId="0" borderId="53" xfId="0" applyNumberFormat="1" applyFont="1" applyBorder="1" applyAlignment="1">
      <alignment horizontal="center" vertical="center" wrapText="1"/>
    </xf>
    <xf numFmtId="0" fontId="0" fillId="0" borderId="55" xfId="0" applyBorder="1" applyAlignment="1">
      <alignment horizontal="center" vertical="center" wrapText="1"/>
    </xf>
    <xf numFmtId="0" fontId="146" fillId="0" borderId="53" xfId="0" applyNumberFormat="1" applyFont="1" applyBorder="1" applyAlignment="1">
      <alignment horizontal="left" vertical="center" wrapText="1"/>
    </xf>
    <xf numFmtId="0" fontId="146" fillId="0" borderId="54" xfId="0" applyNumberFormat="1" applyFont="1" applyBorder="1" applyAlignment="1">
      <alignment horizontal="left" vertical="center" wrapText="1"/>
    </xf>
    <xf numFmtId="1" fontId="145" fillId="24" borderId="53" xfId="0" applyNumberFormat="1" applyFont="1" applyFill="1" applyBorder="1" applyAlignment="1">
      <alignment horizontal="center" vertical="center" wrapText="1"/>
    </xf>
    <xf numFmtId="0" fontId="152" fillId="24" borderId="55" xfId="0" applyFont="1" applyFill="1" applyBorder="1" applyAlignment="1">
      <alignment horizontal="center" vertical="center" wrapText="1"/>
    </xf>
    <xf numFmtId="49" fontId="146" fillId="0" borderId="53" xfId="0" applyNumberFormat="1" applyFont="1" applyBorder="1" applyAlignment="1">
      <alignment horizontal="left" vertical="center" wrapText="1"/>
    </xf>
    <xf numFmtId="49" fontId="146" fillId="0" borderId="54" xfId="0" applyNumberFormat="1" applyFont="1" applyBorder="1" applyAlignment="1">
      <alignment horizontal="left" vertical="center" wrapText="1"/>
    </xf>
    <xf numFmtId="49" fontId="52" fillId="32" borderId="99" xfId="0" applyNumberFormat="1" applyFont="1" applyFill="1" applyBorder="1" applyAlignment="1">
      <alignment horizontal="center" vertical="center" wrapText="1"/>
    </xf>
    <xf numFmtId="49" fontId="52" fillId="32" borderId="96" xfId="0" applyNumberFormat="1" applyFont="1" applyFill="1" applyBorder="1" applyAlignment="1">
      <alignment horizontal="center" vertical="center" wrapText="1"/>
    </xf>
    <xf numFmtId="49" fontId="147" fillId="32" borderId="30" xfId="7" applyNumberFormat="1" applyFont="1" applyFill="1" applyBorder="1" applyAlignment="1" applyProtection="1">
      <alignment horizontal="center" vertical="center" wrapText="1"/>
    </xf>
    <xf numFmtId="49" fontId="147" fillId="32" borderId="0" xfId="7" applyNumberFormat="1" applyFont="1" applyFill="1" applyBorder="1" applyAlignment="1" applyProtection="1">
      <alignment horizontal="center" vertical="center" wrapText="1"/>
    </xf>
    <xf numFmtId="49" fontId="146" fillId="32" borderId="97" xfId="0" applyNumberFormat="1" applyFont="1" applyFill="1" applyBorder="1" applyAlignment="1">
      <alignment horizontal="left" vertical="center" wrapText="1"/>
    </xf>
    <xf numFmtId="49" fontId="0" fillId="32" borderId="34" xfId="0" applyNumberFormat="1" applyFill="1" applyBorder="1" applyAlignment="1">
      <alignment horizontal="left" vertical="center" wrapText="1"/>
    </xf>
    <xf numFmtId="0" fontId="140" fillId="33" borderId="38" xfId="0" applyNumberFormat="1" applyFont="1" applyFill="1" applyBorder="1" applyAlignment="1">
      <alignment horizontal="center" vertical="center" wrapText="1"/>
    </xf>
    <xf numFmtId="0" fontId="0" fillId="33" borderId="39" xfId="0" applyNumberFormat="1" applyFill="1" applyBorder="1" applyAlignment="1">
      <alignment horizontal="center" vertical="center" wrapText="1"/>
    </xf>
    <xf numFmtId="49" fontId="145" fillId="24" borderId="53" xfId="0" applyNumberFormat="1" applyFont="1" applyFill="1" applyBorder="1" applyAlignment="1">
      <alignment horizontal="center" vertical="center" wrapText="1"/>
    </xf>
    <xf numFmtId="0" fontId="0" fillId="24" borderId="55" xfId="0" applyFill="1" applyBorder="1" applyAlignment="1">
      <alignment vertical="center" wrapText="1"/>
    </xf>
    <xf numFmtId="49" fontId="145" fillId="0" borderId="105" xfId="0" applyNumberFormat="1" applyFont="1" applyBorder="1" applyAlignment="1">
      <alignment horizontal="left" vertical="center" wrapText="1"/>
    </xf>
    <xf numFmtId="49" fontId="146" fillId="0" borderId="103" xfId="0" applyNumberFormat="1" applyFont="1" applyBorder="1" applyAlignment="1">
      <alignment horizontal="left" vertical="center" wrapText="1"/>
    </xf>
    <xf numFmtId="49" fontId="146" fillId="0" borderId="104" xfId="0" applyNumberFormat="1" applyFont="1" applyBorder="1" applyAlignment="1">
      <alignment horizontal="left" vertical="center" wrapText="1"/>
    </xf>
    <xf numFmtId="49" fontId="52" fillId="37" borderId="99" xfId="0" applyNumberFormat="1" applyFont="1" applyFill="1" applyBorder="1" applyAlignment="1">
      <alignment horizontal="center" vertical="center" wrapText="1"/>
    </xf>
    <xf numFmtId="0" fontId="50" fillId="0" borderId="99" xfId="0" applyFont="1" applyBorder="1" applyAlignment="1">
      <alignment horizontal="center" vertical="center" wrapText="1"/>
    </xf>
    <xf numFmtId="1" fontId="147" fillId="32" borderId="30" xfId="7" applyNumberFormat="1" applyFont="1" applyFill="1" applyBorder="1" applyAlignment="1" applyProtection="1">
      <alignment horizontal="center" vertical="center" wrapText="1"/>
    </xf>
    <xf numFmtId="1" fontId="147" fillId="32" borderId="0" xfId="7" applyNumberFormat="1" applyFont="1" applyFill="1" applyBorder="1" applyAlignment="1" applyProtection="1">
      <alignment horizontal="center" vertical="center" wrapText="1"/>
    </xf>
    <xf numFmtId="1" fontId="150" fillId="24" borderId="99" xfId="0" applyNumberFormat="1" applyFont="1" applyFill="1" applyBorder="1" applyAlignment="1">
      <alignment horizontal="center" vertical="center" wrapText="1"/>
    </xf>
    <xf numFmtId="0" fontId="0" fillId="24" borderId="99" xfId="0" applyFill="1" applyBorder="1" applyAlignment="1">
      <alignment horizontal="center" vertical="center" wrapText="1"/>
    </xf>
    <xf numFmtId="0" fontId="146" fillId="32" borderId="30" xfId="0" applyNumberFormat="1" applyFont="1" applyFill="1" applyBorder="1" applyAlignment="1">
      <alignment horizontal="left" wrapText="1"/>
    </xf>
    <xf numFmtId="0" fontId="146" fillId="32" borderId="0" xfId="0" applyNumberFormat="1" applyFont="1" applyFill="1" applyBorder="1" applyAlignment="1">
      <alignment horizontal="left" wrapText="1"/>
    </xf>
    <xf numFmtId="49" fontId="145" fillId="0" borderId="53" xfId="0" applyNumberFormat="1" applyFont="1" applyFill="1" applyBorder="1" applyAlignment="1">
      <alignment horizontal="center" vertical="center" wrapText="1"/>
    </xf>
    <xf numFmtId="0" fontId="146" fillId="0" borderId="55" xfId="0" applyFont="1" applyFill="1" applyBorder="1" applyAlignment="1">
      <alignment vertical="center" wrapText="1"/>
    </xf>
    <xf numFmtId="49" fontId="145" fillId="0" borderId="53" xfId="0" applyNumberFormat="1" applyFont="1" applyBorder="1" applyAlignment="1">
      <alignment horizontal="left" vertical="center" wrapText="1"/>
    </xf>
    <xf numFmtId="49" fontId="52" fillId="32" borderId="95" xfId="0" applyNumberFormat="1" applyFont="1" applyFill="1" applyBorder="1" applyAlignment="1">
      <alignment horizontal="center" vertical="center" wrapText="1"/>
    </xf>
    <xf numFmtId="49" fontId="156" fillId="32" borderId="0" xfId="7" applyNumberFormat="1" applyFont="1" applyFill="1" applyBorder="1" applyAlignment="1" applyProtection="1">
      <alignment horizontal="center" vertical="center" wrapText="1"/>
    </xf>
    <xf numFmtId="1" fontId="150" fillId="29" borderId="99" xfId="0" applyNumberFormat="1" applyFont="1" applyFill="1" applyBorder="1" applyAlignment="1">
      <alignment horizontal="center" vertical="center" wrapText="1"/>
    </xf>
    <xf numFmtId="0" fontId="0" fillId="0" borderId="99" xfId="0" applyBorder="1" applyAlignment="1">
      <alignment horizontal="center" vertical="center" wrapText="1"/>
    </xf>
    <xf numFmtId="2" fontId="146" fillId="32" borderId="0" xfId="0" applyNumberFormat="1" applyFont="1" applyFill="1" applyBorder="1" applyAlignment="1">
      <alignment horizontal="center" vertical="justify" wrapText="1"/>
    </xf>
    <xf numFmtId="2" fontId="0" fillId="32" borderId="0" xfId="0" applyNumberFormat="1" applyFill="1" applyBorder="1" applyAlignment="1">
      <alignment horizontal="center" vertical="justify" wrapText="1"/>
    </xf>
    <xf numFmtId="0" fontId="0" fillId="24" borderId="55" xfId="0" applyFill="1" applyBorder="1" applyAlignment="1">
      <alignment horizontal="center" vertical="center" wrapText="1"/>
    </xf>
    <xf numFmtId="49" fontId="145" fillId="0" borderId="53" xfId="0" applyNumberFormat="1" applyFont="1" applyBorder="1" applyAlignment="1">
      <alignment horizontal="justify" vertical="center" wrapText="1"/>
    </xf>
    <xf numFmtId="49" fontId="146" fillId="0" borderId="54" xfId="0" applyNumberFormat="1" applyFont="1" applyBorder="1" applyAlignment="1">
      <alignment horizontal="justify" vertical="center" wrapText="1"/>
    </xf>
    <xf numFmtId="49" fontId="52" fillId="32" borderId="99" xfId="1" applyNumberFormat="1" applyFont="1" applyFill="1" applyBorder="1" applyAlignment="1">
      <alignment horizontal="center" vertical="center" wrapText="1"/>
    </xf>
    <xf numFmtId="0" fontId="103" fillId="0" borderId="96" xfId="1" applyFont="1" applyBorder="1" applyAlignment="1">
      <alignment horizontal="center" vertical="center" wrapText="1"/>
    </xf>
    <xf numFmtId="49" fontId="147" fillId="32" borderId="47" xfId="7" applyNumberFormat="1" applyFont="1" applyFill="1" applyBorder="1" applyAlignment="1" applyProtection="1">
      <alignment horizontal="center" vertical="center" wrapText="1"/>
    </xf>
    <xf numFmtId="178" fontId="150" fillId="29" borderId="95" xfId="1" applyNumberFormat="1" applyFont="1" applyFill="1" applyBorder="1" applyAlignment="1">
      <alignment horizontal="center" vertical="center" wrapText="1"/>
    </xf>
    <xf numFmtId="0" fontId="50" fillId="29" borderId="99" xfId="1" applyFont="1" applyFill="1" applyBorder="1" applyAlignment="1">
      <alignment horizontal="center" vertical="center" wrapText="1"/>
    </xf>
    <xf numFmtId="49" fontId="146" fillId="32" borderId="97" xfId="1" applyNumberFormat="1" applyFont="1" applyFill="1" applyBorder="1" applyAlignment="1">
      <alignment horizontal="center" vertical="center" wrapText="1"/>
    </xf>
    <xf numFmtId="49" fontId="146" fillId="32" borderId="34" xfId="1" applyNumberFormat="1" applyFont="1" applyFill="1" applyBorder="1" applyAlignment="1">
      <alignment horizontal="center" vertical="center" wrapText="1"/>
    </xf>
    <xf numFmtId="49" fontId="146" fillId="32" borderId="98" xfId="1" applyNumberFormat="1" applyFont="1" applyFill="1" applyBorder="1" applyAlignment="1">
      <alignment horizontal="center" vertical="center" wrapText="1"/>
    </xf>
    <xf numFmtId="0" fontId="0" fillId="24" borderId="54" xfId="0" applyFill="1" applyBorder="1" applyAlignment="1">
      <alignment horizontal="center" vertical="center" wrapText="1"/>
    </xf>
    <xf numFmtId="49" fontId="146" fillId="0" borderId="103" xfId="0" applyNumberFormat="1" applyFont="1" applyBorder="1" applyAlignment="1">
      <alignment horizontal="justify" vertical="center" wrapText="1"/>
    </xf>
    <xf numFmtId="49" fontId="146" fillId="0" borderId="104" xfId="0" applyNumberFormat="1" applyFont="1" applyBorder="1" applyAlignment="1">
      <alignment horizontal="justify" vertical="center" wrapText="1"/>
    </xf>
    <xf numFmtId="49" fontId="147" fillId="32" borderId="38" xfId="7" applyNumberFormat="1" applyFont="1" applyFill="1" applyBorder="1" applyAlignment="1" applyProtection="1">
      <alignment horizontal="center" vertical="center" wrapText="1"/>
    </xf>
    <xf numFmtId="49" fontId="147" fillId="32" borderId="39" xfId="7" applyNumberFormat="1" applyFont="1" applyFill="1" applyBorder="1" applyAlignment="1" applyProtection="1">
      <alignment horizontal="center" vertical="center" wrapText="1"/>
    </xf>
    <xf numFmtId="0" fontId="0" fillId="0" borderId="96" xfId="0" applyBorder="1" applyAlignment="1">
      <alignment horizontal="center" vertical="center" wrapText="1"/>
    </xf>
    <xf numFmtId="179" fontId="146" fillId="32" borderId="30" xfId="0" applyNumberFormat="1" applyFont="1" applyFill="1" applyBorder="1" applyAlignment="1">
      <alignment horizontal="center" vertical="center" wrapText="1"/>
    </xf>
    <xf numFmtId="179" fontId="0" fillId="32" borderId="0" xfId="0" applyNumberFormat="1" applyFill="1" applyBorder="1" applyAlignment="1">
      <alignment horizontal="center" vertical="center" wrapText="1"/>
    </xf>
    <xf numFmtId="49" fontId="151" fillId="32" borderId="97" xfId="0" applyNumberFormat="1" applyFont="1" applyFill="1" applyBorder="1" applyAlignment="1">
      <alignment horizontal="center" vertical="center" wrapText="1"/>
    </xf>
    <xf numFmtId="49" fontId="151" fillId="32" borderId="34" xfId="0" applyNumberFormat="1" applyFont="1" applyFill="1" applyBorder="1" applyAlignment="1">
      <alignment horizontal="center" vertical="center" wrapText="1"/>
    </xf>
    <xf numFmtId="49" fontId="149" fillId="33" borderId="97" xfId="0" applyNumberFormat="1" applyFont="1" applyFill="1" applyBorder="1" applyAlignment="1">
      <alignment horizontal="center" vertical="center" wrapText="1"/>
    </xf>
    <xf numFmtId="49" fontId="103" fillId="33" borderId="34" xfId="0" applyNumberFormat="1" applyFont="1" applyFill="1" applyBorder="1" applyAlignment="1">
      <alignment horizontal="center" vertical="center" wrapText="1"/>
    </xf>
    <xf numFmtId="0" fontId="151" fillId="37" borderId="80" xfId="0" applyNumberFormat="1" applyFont="1" applyFill="1" applyBorder="1" applyAlignment="1">
      <alignment horizontal="center" vertical="center" wrapText="1"/>
    </xf>
    <xf numFmtId="0" fontId="151" fillId="37" borderId="93" xfId="0" applyNumberFormat="1" applyFont="1" applyFill="1" applyBorder="1" applyAlignment="1">
      <alignment horizontal="center" vertical="center" wrapText="1"/>
    </xf>
    <xf numFmtId="1" fontId="140" fillId="34" borderId="30" xfId="0" applyNumberFormat="1" applyFont="1" applyFill="1" applyBorder="1" applyAlignment="1">
      <alignment horizontal="center" vertical="center" wrapText="1"/>
    </xf>
    <xf numFmtId="1" fontId="140" fillId="34" borderId="0" xfId="0" applyNumberFormat="1" applyFont="1" applyFill="1" applyBorder="1" applyAlignment="1">
      <alignment horizontal="center" vertical="center" wrapText="1"/>
    </xf>
    <xf numFmtId="1" fontId="145" fillId="0" borderId="53" xfId="0" applyNumberFormat="1" applyFont="1" applyBorder="1" applyAlignment="1">
      <alignment horizontal="center" vertical="center" wrapText="1"/>
    </xf>
    <xf numFmtId="0" fontId="152" fillId="0" borderId="55" xfId="0" applyFont="1" applyBorder="1" applyAlignment="1">
      <alignment horizontal="center" vertical="center" wrapText="1"/>
    </xf>
    <xf numFmtId="1" fontId="146" fillId="0" borderId="53" xfId="0" applyNumberFormat="1" applyFont="1" applyBorder="1" applyAlignment="1">
      <alignment horizontal="justify" vertical="center" wrapText="1"/>
    </xf>
    <xf numFmtId="1" fontId="146" fillId="0" borderId="54" xfId="0" applyNumberFormat="1" applyFont="1" applyBorder="1" applyAlignment="1">
      <alignment horizontal="justify" vertical="center" wrapText="1"/>
    </xf>
    <xf numFmtId="0" fontId="146" fillId="32" borderId="97" xfId="0" applyNumberFormat="1" applyFont="1" applyFill="1" applyBorder="1" applyAlignment="1">
      <alignment horizontal="center" vertical="center" wrapText="1"/>
    </xf>
    <xf numFmtId="0" fontId="146" fillId="32" borderId="34" xfId="0" applyNumberFormat="1" applyFont="1" applyFill="1" applyBorder="1" applyAlignment="1">
      <alignment horizontal="center" vertical="center" wrapText="1"/>
    </xf>
    <xf numFmtId="49" fontId="149" fillId="33" borderId="95" xfId="0" applyNumberFormat="1" applyFont="1" applyFill="1" applyBorder="1" applyAlignment="1">
      <alignment horizontal="center" vertical="center" wrapText="1"/>
    </xf>
    <xf numFmtId="49" fontId="149" fillId="36" borderId="99" xfId="0" applyNumberFormat="1" applyFont="1" applyFill="1" applyBorder="1" applyAlignment="1">
      <alignment horizontal="center" vertical="center" wrapText="1"/>
    </xf>
    <xf numFmtId="49" fontId="149" fillId="33" borderId="30" xfId="7" applyNumberFormat="1" applyFont="1" applyFill="1" applyBorder="1" applyAlignment="1" applyProtection="1">
      <alignment horizontal="center" vertical="center" wrapText="1"/>
    </xf>
    <xf numFmtId="49" fontId="149" fillId="33" borderId="0" xfId="7" applyNumberFormat="1" applyFont="1" applyFill="1" applyBorder="1" applyAlignment="1" applyProtection="1">
      <alignment horizontal="center" vertical="center" wrapText="1"/>
    </xf>
    <xf numFmtId="179" fontId="145" fillId="33" borderId="30" xfId="0" applyNumberFormat="1" applyFont="1" applyFill="1" applyBorder="1" applyAlignment="1">
      <alignment horizontal="center" vertical="center" wrapText="1"/>
    </xf>
    <xf numFmtId="179" fontId="145" fillId="33" borderId="0" xfId="0" applyNumberFormat="1" applyFont="1" applyFill="1" applyBorder="1" applyAlignment="1">
      <alignment horizontal="center" vertical="center" wrapText="1"/>
    </xf>
    <xf numFmtId="49" fontId="140" fillId="34" borderId="38" xfId="0" applyNumberFormat="1" applyFont="1" applyFill="1" applyBorder="1" applyAlignment="1">
      <alignment horizontal="center" vertical="center" wrapText="1"/>
    </xf>
    <xf numFmtId="49" fontId="140" fillId="35" borderId="39" xfId="0" applyNumberFormat="1" applyFont="1" applyFill="1" applyBorder="1" applyAlignment="1">
      <alignment horizontal="center" vertical="center" wrapText="1"/>
    </xf>
    <xf numFmtId="1" fontId="145" fillId="0" borderId="53" xfId="0" applyNumberFormat="1" applyFont="1" applyBorder="1" applyAlignment="1">
      <alignment horizontal="left" vertical="center" wrapText="1"/>
    </xf>
    <xf numFmtId="1" fontId="145" fillId="0" borderId="102" xfId="0" applyNumberFormat="1" applyFont="1" applyBorder="1" applyAlignment="1">
      <alignment horizontal="left" vertical="center" wrapText="1"/>
    </xf>
    <xf numFmtId="49" fontId="149" fillId="36" borderId="96" xfId="0" applyNumberFormat="1" applyFont="1" applyFill="1" applyBorder="1" applyAlignment="1">
      <alignment horizontal="center" vertical="center" wrapText="1"/>
    </xf>
    <xf numFmtId="1" fontId="149" fillId="36" borderId="30" xfId="7" applyNumberFormat="1" applyFont="1" applyFill="1" applyBorder="1" applyAlignment="1" applyProtection="1">
      <alignment horizontal="center" vertical="center" wrapText="1"/>
    </xf>
    <xf numFmtId="1" fontId="149" fillId="36" borderId="0" xfId="7" applyNumberFormat="1" applyFont="1" applyFill="1" applyBorder="1" applyAlignment="1" applyProtection="1">
      <alignment horizontal="center" vertical="center" wrapText="1"/>
    </xf>
    <xf numFmtId="1" fontId="144" fillId="29" borderId="99" xfId="0" applyNumberFormat="1" applyFont="1" applyFill="1" applyBorder="1" applyAlignment="1">
      <alignment horizontal="center" vertical="center" wrapText="1"/>
    </xf>
    <xf numFmtId="1" fontId="152" fillId="36" borderId="97" xfId="0" applyNumberFormat="1" applyFont="1" applyFill="1" applyBorder="1" applyAlignment="1">
      <alignment horizontal="center" vertical="center" wrapText="1"/>
    </xf>
    <xf numFmtId="1" fontId="152" fillId="36" borderId="34" xfId="0" applyNumberFormat="1" applyFont="1" applyFill="1" applyBorder="1" applyAlignment="1">
      <alignment horizontal="center" vertical="center" wrapText="1"/>
    </xf>
    <xf numFmtId="1" fontId="146" fillId="0" borderId="53" xfId="0" applyNumberFormat="1" applyFont="1" applyBorder="1" applyAlignment="1">
      <alignment horizontal="left" vertical="center" wrapText="1"/>
    </xf>
    <xf numFmtId="1" fontId="146" fillId="0" borderId="102" xfId="0" applyNumberFormat="1" applyFont="1" applyBorder="1" applyAlignment="1">
      <alignment horizontal="left" vertical="center" wrapText="1"/>
    </xf>
    <xf numFmtId="49" fontId="149" fillId="33" borderId="34" xfId="0" applyNumberFormat="1" applyFont="1" applyFill="1" applyBorder="1" applyAlignment="1">
      <alignment horizontal="center" vertical="center" wrapText="1"/>
    </xf>
    <xf numFmtId="49" fontId="149" fillId="33" borderId="97" xfId="7" applyNumberFormat="1" applyFont="1" applyFill="1" applyBorder="1" applyAlignment="1" applyProtection="1">
      <alignment horizontal="center" vertical="center" wrapText="1"/>
    </xf>
    <xf numFmtId="49" fontId="149" fillId="33" borderId="34" xfId="7" applyNumberFormat="1" applyFont="1" applyFill="1" applyBorder="1" applyAlignment="1" applyProtection="1">
      <alignment horizontal="center" vertical="center" wrapText="1"/>
    </xf>
    <xf numFmtId="49" fontId="52" fillId="32" borderId="38" xfId="0" applyNumberFormat="1" applyFont="1" applyFill="1" applyBorder="1" applyAlignment="1">
      <alignment horizontal="center" vertical="center" wrapText="1"/>
    </xf>
    <xf numFmtId="0" fontId="103" fillId="0" borderId="85" xfId="0" applyFont="1" applyBorder="1" applyAlignment="1">
      <alignment horizontal="center" vertical="center" wrapText="1"/>
    </xf>
    <xf numFmtId="49" fontId="147" fillId="32" borderId="38" xfId="0" applyNumberFormat="1" applyFont="1" applyFill="1" applyBorder="1" applyAlignment="1">
      <alignment horizontal="center" vertical="center" wrapText="1"/>
    </xf>
    <xf numFmtId="49" fontId="148" fillId="32" borderId="39" xfId="0" applyNumberFormat="1" applyFont="1" applyFill="1" applyBorder="1" applyAlignment="1">
      <alignment horizontal="center" vertical="center" wrapText="1"/>
    </xf>
    <xf numFmtId="178" fontId="0" fillId="0" borderId="95" xfId="0" applyNumberFormat="1" applyBorder="1" applyAlignment="1">
      <alignment wrapText="1"/>
    </xf>
    <xf numFmtId="0" fontId="0" fillId="0" borderId="99" xfId="0" applyBorder="1" applyAlignment="1">
      <alignment wrapText="1"/>
    </xf>
    <xf numFmtId="49" fontId="146" fillId="32" borderId="30" xfId="0" applyNumberFormat="1" applyFont="1" applyFill="1" applyBorder="1" applyAlignment="1">
      <alignment horizontal="center" vertical="center" wrapText="1"/>
    </xf>
    <xf numFmtId="49" fontId="0" fillId="32" borderId="0" xfId="0" applyNumberFormat="1" applyFill="1" applyBorder="1" applyAlignment="1">
      <alignment horizontal="center" vertical="center" wrapText="1"/>
    </xf>
    <xf numFmtId="49" fontId="149" fillId="33" borderId="53" xfId="0" applyNumberFormat="1" applyFont="1" applyFill="1" applyBorder="1" applyAlignment="1">
      <alignment horizontal="center" vertical="center" wrapText="1"/>
    </xf>
    <xf numFmtId="49" fontId="149" fillId="33" borderId="54" xfId="0" applyNumberFormat="1" applyFont="1" applyFill="1" applyBorder="1" applyAlignment="1">
      <alignment horizontal="center" vertical="center" wrapText="1"/>
    </xf>
    <xf numFmtId="49" fontId="149" fillId="33" borderId="55" xfId="0" applyNumberFormat="1" applyFont="1" applyFill="1" applyBorder="1" applyAlignment="1">
      <alignment horizontal="center" vertical="center" wrapText="1"/>
    </xf>
    <xf numFmtId="49" fontId="140" fillId="34" borderId="30" xfId="0" applyNumberFormat="1" applyFont="1" applyFill="1" applyBorder="1" applyAlignment="1">
      <alignment horizontal="center" vertical="center" wrapText="1"/>
    </xf>
    <xf numFmtId="49" fontId="140" fillId="34" borderId="0" xfId="0" applyNumberFormat="1" applyFont="1" applyFill="1" applyBorder="1" applyAlignment="1">
      <alignment horizontal="center" vertical="center" wrapText="1"/>
    </xf>
    <xf numFmtId="49" fontId="95" fillId="35" borderId="39" xfId="0" applyNumberFormat="1" applyFont="1" applyFill="1" applyBorder="1" applyAlignment="1">
      <alignment horizontal="center" vertical="center" wrapText="1"/>
    </xf>
    <xf numFmtId="1" fontId="146" fillId="29" borderId="53" xfId="0" applyNumberFormat="1" applyFont="1" applyFill="1" applyBorder="1" applyAlignment="1">
      <alignment horizontal="justify" vertical="center" wrapText="1"/>
    </xf>
    <xf numFmtId="1" fontId="146" fillId="29" borderId="54" xfId="0" applyNumberFormat="1" applyFont="1" applyFill="1" applyBorder="1" applyAlignment="1">
      <alignment horizontal="justify" vertical="center" wrapText="1"/>
    </xf>
    <xf numFmtId="0" fontId="140" fillId="31" borderId="38" xfId="0" applyFont="1" applyFill="1" applyBorder="1" applyAlignment="1">
      <alignment horizontal="center" vertical="center" wrapText="1"/>
    </xf>
    <xf numFmtId="0" fontId="95" fillId="31" borderId="40" xfId="0" applyFont="1" applyFill="1" applyBorder="1" applyAlignment="1">
      <alignment horizontal="center" vertical="center" wrapText="1"/>
    </xf>
    <xf numFmtId="0" fontId="95" fillId="31" borderId="39" xfId="0" applyFont="1" applyFill="1" applyBorder="1" applyAlignment="1">
      <alignment horizontal="center" vertical="center" wrapText="1"/>
    </xf>
    <xf numFmtId="1" fontId="142" fillId="32" borderId="53" xfId="0" applyNumberFormat="1" applyFont="1" applyFill="1" applyBorder="1" applyAlignment="1">
      <alignment horizontal="center" vertical="center" wrapText="1"/>
    </xf>
    <xf numFmtId="1" fontId="142" fillId="32" borderId="54" xfId="0" applyNumberFormat="1" applyFont="1" applyFill="1" applyBorder="1" applyAlignment="1">
      <alignment horizontal="center" vertical="center" wrapText="1"/>
    </xf>
    <xf numFmtId="1" fontId="142" fillId="32" borderId="55" xfId="0" applyNumberFormat="1" applyFont="1" applyFill="1" applyBorder="1" applyAlignment="1">
      <alignment horizontal="center" vertical="center" wrapText="1"/>
    </xf>
    <xf numFmtId="1" fontId="143" fillId="33" borderId="53" xfId="0" applyNumberFormat="1" applyFont="1" applyFill="1" applyBorder="1" applyAlignment="1">
      <alignment horizontal="center" vertical="center" wrapText="1"/>
    </xf>
    <xf numFmtId="1" fontId="143" fillId="33" borderId="54" xfId="0" applyNumberFormat="1" applyFont="1" applyFill="1" applyBorder="1" applyAlignment="1">
      <alignment horizontal="center" vertical="center" wrapText="1"/>
    </xf>
    <xf numFmtId="1" fontId="143" fillId="33" borderId="55" xfId="0" applyNumberFormat="1" applyFont="1" applyFill="1" applyBorder="1" applyAlignment="1">
      <alignment horizontal="center" vertical="center" wrapText="1"/>
    </xf>
    <xf numFmtId="1" fontId="140" fillId="35" borderId="53" xfId="0" applyNumberFormat="1" applyFont="1" applyFill="1" applyBorder="1" applyAlignment="1">
      <alignment horizontal="center" vertical="center" wrapText="1"/>
    </xf>
    <xf numFmtId="1" fontId="140" fillId="35" borderId="54" xfId="0" applyNumberFormat="1" applyFont="1" applyFill="1" applyBorder="1" applyAlignment="1">
      <alignment horizontal="center" vertical="center" wrapText="1"/>
    </xf>
    <xf numFmtId="1" fontId="140" fillId="35" borderId="55" xfId="0" applyNumberFormat="1" applyFont="1" applyFill="1" applyBorder="1" applyAlignment="1">
      <alignment horizontal="center" vertical="center" wrapText="1"/>
    </xf>
    <xf numFmtId="1" fontId="146" fillId="29" borderId="53" xfId="0" applyNumberFormat="1" applyFont="1" applyFill="1" applyBorder="1" applyAlignment="1">
      <alignment horizontal="left" vertical="center" wrapText="1"/>
    </xf>
    <xf numFmtId="1" fontId="146" fillId="29" borderId="54" xfId="0" applyNumberFormat="1" applyFont="1" applyFill="1" applyBorder="1" applyAlignment="1">
      <alignment horizontal="left" vertical="center" wrapText="1"/>
    </xf>
    <xf numFmtId="1" fontId="0" fillId="0" borderId="0" xfId="0" applyNumberFormat="1" applyAlignment="1">
      <alignment horizontal="left"/>
    </xf>
    <xf numFmtId="1" fontId="192" fillId="41" borderId="109" xfId="0" applyNumberFormat="1" applyFont="1" applyFill="1" applyBorder="1" applyAlignment="1">
      <alignment horizontal="center" vertical="center" wrapText="1"/>
    </xf>
    <xf numFmtId="0" fontId="193" fillId="41" borderId="109" xfId="0" applyFont="1" applyFill="1" applyBorder="1" applyAlignment="1">
      <alignment horizontal="right" vertical="top" wrapText="1"/>
    </xf>
    <xf numFmtId="0" fontId="193" fillId="41" borderId="109" xfId="0" applyFont="1" applyFill="1" applyBorder="1" applyAlignment="1">
      <alignment horizontal="left" vertical="top" wrapText="1"/>
    </xf>
    <xf numFmtId="0" fontId="192" fillId="41" borderId="109" xfId="0" applyFont="1" applyFill="1" applyBorder="1" applyAlignment="1">
      <alignment horizontal="left" vertical="center" wrapText="1" indent="1"/>
    </xf>
    <xf numFmtId="1" fontId="192" fillId="42" borderId="109" xfId="0" applyNumberFormat="1" applyFont="1" applyFill="1" applyBorder="1" applyAlignment="1">
      <alignment horizontal="center" vertical="center" wrapText="1"/>
    </xf>
    <xf numFmtId="0" fontId="194" fillId="42" borderId="109" xfId="0" applyFont="1" applyFill="1" applyBorder="1" applyAlignment="1">
      <alignment horizontal="center" vertical="top" wrapText="1"/>
    </xf>
    <xf numFmtId="1" fontId="0" fillId="43" borderId="0" xfId="0" applyNumberFormat="1" applyFill="1" applyAlignment="1">
      <alignment horizontal="left"/>
    </xf>
    <xf numFmtId="0" fontId="17" fillId="43" borderId="110" xfId="0" applyFont="1" applyFill="1" applyBorder="1" applyAlignment="1">
      <alignment horizontal="center" vertical="center"/>
    </xf>
    <xf numFmtId="0" fontId="61" fillId="0" borderId="0" xfId="0" applyFont="1" applyAlignment="1">
      <alignment horizontal="left"/>
    </xf>
    <xf numFmtId="0" fontId="194" fillId="42" borderId="111" xfId="0" applyFont="1" applyFill="1" applyBorder="1" applyAlignment="1">
      <alignment horizontal="center" vertical="top" wrapText="1"/>
    </xf>
    <xf numFmtId="0" fontId="194" fillId="42" borderId="110" xfId="0" applyFont="1" applyFill="1" applyBorder="1" applyAlignment="1">
      <alignment horizontal="center" vertical="top" wrapText="1"/>
    </xf>
    <xf numFmtId="0" fontId="194" fillId="42" borderId="112" xfId="0" applyFont="1" applyFill="1" applyBorder="1" applyAlignment="1">
      <alignment horizontal="center" vertical="top" wrapText="1"/>
    </xf>
    <xf numFmtId="0" fontId="0" fillId="24" borderId="0" xfId="0" applyFill="1"/>
    <xf numFmtId="0" fontId="0" fillId="24" borderId="0" xfId="0" applyFill="1" applyAlignment="1">
      <alignment horizontal="left"/>
    </xf>
    <xf numFmtId="0" fontId="17" fillId="43" borderId="113" xfId="0" applyFont="1" applyFill="1" applyBorder="1" applyAlignment="1">
      <alignment horizontal="center" vertical="center"/>
    </xf>
    <xf numFmtId="1" fontId="192" fillId="41" borderId="29" xfId="0" applyNumberFormat="1" applyFont="1" applyFill="1" applyBorder="1" applyAlignment="1">
      <alignment horizontal="center" vertical="center" wrapText="1"/>
    </xf>
    <xf numFmtId="0" fontId="193" fillId="41" borderId="29" xfId="0" applyFont="1" applyFill="1" applyBorder="1" applyAlignment="1">
      <alignment horizontal="right" vertical="top" wrapText="1"/>
    </xf>
    <xf numFmtId="0" fontId="193" fillId="41" borderId="29" xfId="0" applyFont="1" applyFill="1" applyBorder="1" applyAlignment="1">
      <alignment horizontal="left" vertical="top" wrapText="1"/>
    </xf>
    <xf numFmtId="0" fontId="192" fillId="41" borderId="29" xfId="0" applyFont="1" applyFill="1" applyBorder="1" applyAlignment="1">
      <alignment horizontal="left" vertical="center" wrapText="1" indent="1"/>
    </xf>
    <xf numFmtId="1" fontId="192" fillId="42" borderId="114" xfId="0" applyNumberFormat="1" applyFont="1" applyFill="1" applyBorder="1" applyAlignment="1">
      <alignment horizontal="center" vertical="center" wrapText="1"/>
    </xf>
    <xf numFmtId="164" fontId="194" fillId="42" borderId="114" xfId="0" applyNumberFormat="1" applyFont="1" applyFill="1" applyBorder="1" applyAlignment="1">
      <alignment horizontal="center" vertical="top" wrapText="1"/>
    </xf>
    <xf numFmtId="1" fontId="192" fillId="42" borderId="115" xfId="0" applyNumberFormat="1" applyFont="1" applyFill="1" applyBorder="1" applyAlignment="1">
      <alignment horizontal="center" vertical="center" wrapText="1"/>
    </xf>
    <xf numFmtId="164" fontId="194" fillId="42" borderId="115" xfId="0" applyNumberFormat="1" applyFont="1" applyFill="1" applyBorder="1" applyAlignment="1">
      <alignment horizontal="center" vertical="top" wrapText="1"/>
    </xf>
    <xf numFmtId="164" fontId="194" fillId="42" borderId="109" xfId="0" applyNumberFormat="1" applyFont="1" applyFill="1" applyBorder="1" applyAlignment="1">
      <alignment horizontal="center" vertical="top" wrapText="1"/>
    </xf>
    <xf numFmtId="1" fontId="192" fillId="43" borderId="109" xfId="0" applyNumberFormat="1" applyFont="1" applyFill="1" applyBorder="1" applyAlignment="1">
      <alignment horizontal="center" vertical="center" wrapText="1"/>
    </xf>
    <xf numFmtId="0" fontId="192" fillId="43" borderId="111" xfId="0" applyFont="1" applyFill="1" applyBorder="1" applyAlignment="1">
      <alignment horizontal="center" vertical="center" wrapText="1"/>
    </xf>
    <xf numFmtId="0" fontId="192" fillId="43" borderId="110" xfId="0" applyFont="1" applyFill="1" applyBorder="1" applyAlignment="1">
      <alignment horizontal="center" vertical="center" wrapText="1"/>
    </xf>
    <xf numFmtId="0" fontId="192" fillId="43" borderId="112" xfId="0" applyFont="1" applyFill="1" applyBorder="1" applyAlignment="1">
      <alignment horizontal="center" vertical="center" wrapText="1"/>
    </xf>
    <xf numFmtId="0" fontId="193" fillId="41" borderId="111" xfId="0" applyFont="1" applyFill="1" applyBorder="1" applyAlignment="1">
      <alignment horizontal="right" vertical="top" wrapText="1"/>
    </xf>
    <xf numFmtId="0" fontId="192" fillId="41" borderId="112" xfId="0" applyFont="1" applyFill="1" applyBorder="1" applyAlignment="1">
      <alignment horizontal="left" vertical="center" wrapText="1" indent="1"/>
    </xf>
    <xf numFmtId="0" fontId="192" fillId="43" borderId="109" xfId="0" applyFont="1" applyFill="1" applyBorder="1" applyAlignment="1">
      <alignment horizontal="center" vertical="top" wrapText="1"/>
    </xf>
    <xf numFmtId="0" fontId="35" fillId="0" borderId="0" xfId="0" applyFont="1" applyFill="1"/>
    <xf numFmtId="0" fontId="35" fillId="0" borderId="0" xfId="0" applyFont="1" applyFill="1" applyAlignment="1">
      <alignment horizontal="left"/>
    </xf>
    <xf numFmtId="1" fontId="195" fillId="43" borderId="109" xfId="0" applyNumberFormat="1" applyFont="1" applyFill="1" applyBorder="1" applyAlignment="1">
      <alignment horizontal="center" vertical="center" wrapText="1"/>
    </xf>
    <xf numFmtId="0" fontId="195" fillId="43" borderId="109" xfId="0" applyFont="1" applyFill="1" applyBorder="1" applyAlignment="1">
      <alignment horizontal="center" vertical="top" wrapText="1"/>
    </xf>
    <xf numFmtId="0" fontId="0" fillId="43" borderId="0" xfId="0" applyFill="1" applyAlignment="1">
      <alignment horizontal="left"/>
    </xf>
    <xf numFmtId="1" fontId="194" fillId="42" borderId="109" xfId="0" applyNumberFormat="1" applyFont="1" applyFill="1" applyBorder="1" applyAlignment="1">
      <alignment horizontal="center" vertical="top" wrapText="1"/>
    </xf>
    <xf numFmtId="0" fontId="194" fillId="42" borderId="109" xfId="0" applyFont="1" applyFill="1" applyBorder="1" applyAlignment="1">
      <alignment horizontal="center" vertical="top"/>
    </xf>
    <xf numFmtId="0" fontId="0" fillId="0" borderId="0" xfId="0" applyAlignment="1">
      <alignment horizontal="center"/>
    </xf>
    <xf numFmtId="0" fontId="35" fillId="43" borderId="0" xfId="0" applyFont="1" applyFill="1" applyAlignment="1">
      <alignment horizontal="left"/>
    </xf>
    <xf numFmtId="0" fontId="0" fillId="0" borderId="108" xfId="0" applyBorder="1" applyAlignment="1">
      <alignment horizontal="left"/>
    </xf>
    <xf numFmtId="1" fontId="0" fillId="0" borderId="108" xfId="0" applyNumberFormat="1" applyBorder="1" applyAlignment="1">
      <alignment horizontal="left"/>
    </xf>
  </cellXfs>
  <cellStyles count="9">
    <cellStyle name="Excel Built-in Normal" xfId="3"/>
    <cellStyle name="Normal_Пиздец окончательный" xfId="2"/>
    <cellStyle name="Гиперссылка" xfId="7" builtinId="8"/>
    <cellStyle name="Обычный" xfId="0" builtinId="0"/>
    <cellStyle name="Обычный 2" xfId="1"/>
    <cellStyle name="Обычный 2 2" xfId="5"/>
    <cellStyle name="Обычный 3" xfId="4"/>
    <cellStyle name="Обычный 5 2" xfId="8"/>
    <cellStyle name="Обычный_Лист1" xfId="6"/>
  </cellStyles>
  <dxfs count="0"/>
  <tableStyles count="0" defaultTableStyle="TableStyleMedium9" defaultPivotStyle="PivotStyleLight16"/>
  <colors>
    <mruColors>
      <color rgb="FF53D749"/>
      <color rgb="FF336600"/>
      <color rgb="FF009900"/>
      <color rgb="FFFF6600"/>
      <color rgb="FFFF3300"/>
      <color rgb="FF34743C"/>
      <color rgb="FF3D8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hyperlink" Target="#&#1055;&#1088;&#1072;&#1081;&#1089;!B72"/><Relationship Id="rId26" Type="http://schemas.openxmlformats.org/officeDocument/2006/relationships/image" Target="../media/image20.jpeg"/><Relationship Id="rId39" Type="http://schemas.openxmlformats.org/officeDocument/2006/relationships/image" Target="../media/image33.jpeg"/><Relationship Id="rId21" Type="http://schemas.openxmlformats.org/officeDocument/2006/relationships/image" Target="../media/image15.png"/><Relationship Id="rId34" Type="http://schemas.openxmlformats.org/officeDocument/2006/relationships/image" Target="../media/image28.jpeg"/><Relationship Id="rId42" Type="http://schemas.openxmlformats.org/officeDocument/2006/relationships/image" Target="../media/image36.jpeg"/><Relationship Id="rId47" Type="http://schemas.openxmlformats.org/officeDocument/2006/relationships/image" Target="../media/image41.jpeg"/><Relationship Id="rId50" Type="http://schemas.openxmlformats.org/officeDocument/2006/relationships/image" Target="../media/image44.jpeg"/><Relationship Id="rId55" Type="http://schemas.openxmlformats.org/officeDocument/2006/relationships/image" Target="../media/image49.jpeg"/><Relationship Id="rId63" Type="http://schemas.openxmlformats.org/officeDocument/2006/relationships/image" Target="../media/image57.jpeg"/><Relationship Id="rId68" Type="http://schemas.openxmlformats.org/officeDocument/2006/relationships/image" Target="../media/image62.jpeg"/><Relationship Id="rId7" Type="http://schemas.openxmlformats.org/officeDocument/2006/relationships/image" Target="../media/image7.png"/><Relationship Id="rId71" Type="http://schemas.openxmlformats.org/officeDocument/2006/relationships/image" Target="../media/image65.jpeg"/><Relationship Id="rId2" Type="http://schemas.openxmlformats.org/officeDocument/2006/relationships/image" Target="../media/image2.png"/><Relationship Id="rId16" Type="http://schemas.openxmlformats.org/officeDocument/2006/relationships/hyperlink" Target="#&#1055;&#1088;&#1072;&#1081;&#1089;!B53"/><Relationship Id="rId29" Type="http://schemas.openxmlformats.org/officeDocument/2006/relationships/image" Target="../media/image23.jpeg"/><Relationship Id="rId11" Type="http://schemas.openxmlformats.org/officeDocument/2006/relationships/image" Target="../media/image11.png"/><Relationship Id="rId24" Type="http://schemas.openxmlformats.org/officeDocument/2006/relationships/image" Target="../media/image18.jpeg"/><Relationship Id="rId32" Type="http://schemas.openxmlformats.org/officeDocument/2006/relationships/image" Target="../media/image26.jpeg"/><Relationship Id="rId37" Type="http://schemas.openxmlformats.org/officeDocument/2006/relationships/image" Target="../media/image31.jpeg"/><Relationship Id="rId40" Type="http://schemas.openxmlformats.org/officeDocument/2006/relationships/image" Target="../media/image34.jpeg"/><Relationship Id="rId45" Type="http://schemas.openxmlformats.org/officeDocument/2006/relationships/image" Target="../media/image39.jpeg"/><Relationship Id="rId53" Type="http://schemas.openxmlformats.org/officeDocument/2006/relationships/image" Target="../media/image47.jpeg"/><Relationship Id="rId58" Type="http://schemas.openxmlformats.org/officeDocument/2006/relationships/image" Target="../media/image52.jpeg"/><Relationship Id="rId66" Type="http://schemas.openxmlformats.org/officeDocument/2006/relationships/image" Target="../media/image60.jpeg"/><Relationship Id="rId5" Type="http://schemas.openxmlformats.org/officeDocument/2006/relationships/image" Target="../media/image5.png"/><Relationship Id="rId15" Type="http://schemas.openxmlformats.org/officeDocument/2006/relationships/hyperlink" Target="#R17C2"/><Relationship Id="rId23" Type="http://schemas.openxmlformats.org/officeDocument/2006/relationships/image" Target="../media/image17.jpeg"/><Relationship Id="rId28" Type="http://schemas.openxmlformats.org/officeDocument/2006/relationships/image" Target="../media/image22.jpeg"/><Relationship Id="rId36" Type="http://schemas.openxmlformats.org/officeDocument/2006/relationships/image" Target="../media/image30.jpeg"/><Relationship Id="rId49" Type="http://schemas.openxmlformats.org/officeDocument/2006/relationships/image" Target="../media/image43.jpeg"/><Relationship Id="rId57" Type="http://schemas.openxmlformats.org/officeDocument/2006/relationships/image" Target="../media/image51.jpeg"/><Relationship Id="rId61" Type="http://schemas.openxmlformats.org/officeDocument/2006/relationships/image" Target="../media/image55.jpeg"/><Relationship Id="rId10" Type="http://schemas.openxmlformats.org/officeDocument/2006/relationships/image" Target="../media/image10.png"/><Relationship Id="rId19" Type="http://schemas.openxmlformats.org/officeDocument/2006/relationships/hyperlink" Target="#&#1055;&#1088;&#1072;&#1081;&#1089;!B132"/><Relationship Id="rId31" Type="http://schemas.openxmlformats.org/officeDocument/2006/relationships/image" Target="../media/image25.jpeg"/><Relationship Id="rId44" Type="http://schemas.openxmlformats.org/officeDocument/2006/relationships/image" Target="../media/image38.jpeg"/><Relationship Id="rId52" Type="http://schemas.openxmlformats.org/officeDocument/2006/relationships/image" Target="../media/image46.jpeg"/><Relationship Id="rId60" Type="http://schemas.openxmlformats.org/officeDocument/2006/relationships/image" Target="../media/image54.jpeg"/><Relationship Id="rId65" Type="http://schemas.openxmlformats.org/officeDocument/2006/relationships/image" Target="../media/image59.jpeg"/><Relationship Id="rId73" Type="http://schemas.openxmlformats.org/officeDocument/2006/relationships/image" Target="../media/image67.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16.jpeg"/><Relationship Id="rId27" Type="http://schemas.openxmlformats.org/officeDocument/2006/relationships/image" Target="../media/image21.jpeg"/><Relationship Id="rId30" Type="http://schemas.openxmlformats.org/officeDocument/2006/relationships/image" Target="../media/image24.jpeg"/><Relationship Id="rId35" Type="http://schemas.openxmlformats.org/officeDocument/2006/relationships/image" Target="../media/image29.jpeg"/><Relationship Id="rId43" Type="http://schemas.openxmlformats.org/officeDocument/2006/relationships/image" Target="../media/image37.jpeg"/><Relationship Id="rId48" Type="http://schemas.openxmlformats.org/officeDocument/2006/relationships/image" Target="../media/image42.jpeg"/><Relationship Id="rId56" Type="http://schemas.openxmlformats.org/officeDocument/2006/relationships/image" Target="../media/image50.jpeg"/><Relationship Id="rId64" Type="http://schemas.openxmlformats.org/officeDocument/2006/relationships/image" Target="../media/image58.jpeg"/><Relationship Id="rId69" Type="http://schemas.openxmlformats.org/officeDocument/2006/relationships/image" Target="../media/image63.jpeg"/><Relationship Id="rId8" Type="http://schemas.openxmlformats.org/officeDocument/2006/relationships/image" Target="../media/image8.png"/><Relationship Id="rId51" Type="http://schemas.openxmlformats.org/officeDocument/2006/relationships/image" Target="../media/image45.jpeg"/><Relationship Id="rId72" Type="http://schemas.openxmlformats.org/officeDocument/2006/relationships/image" Target="../media/image66.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hyperlink" Target="#&#1055;&#1088;&#1072;&#1081;&#1089;!R22C2"/><Relationship Id="rId25" Type="http://schemas.openxmlformats.org/officeDocument/2006/relationships/image" Target="../media/image19.jpeg"/><Relationship Id="rId33" Type="http://schemas.openxmlformats.org/officeDocument/2006/relationships/image" Target="../media/image27.jpeg"/><Relationship Id="rId38" Type="http://schemas.openxmlformats.org/officeDocument/2006/relationships/image" Target="../media/image32.jpeg"/><Relationship Id="rId46" Type="http://schemas.openxmlformats.org/officeDocument/2006/relationships/image" Target="../media/image40.jpeg"/><Relationship Id="rId59" Type="http://schemas.openxmlformats.org/officeDocument/2006/relationships/image" Target="../media/image53.jpeg"/><Relationship Id="rId67" Type="http://schemas.openxmlformats.org/officeDocument/2006/relationships/image" Target="../media/image61.jpeg"/><Relationship Id="rId20" Type="http://schemas.openxmlformats.org/officeDocument/2006/relationships/hyperlink" Target="#&#1055;&#1088;&#1072;&#1081;&#1089;!B120"/><Relationship Id="rId41" Type="http://schemas.openxmlformats.org/officeDocument/2006/relationships/image" Target="../media/image35.jpeg"/><Relationship Id="rId54" Type="http://schemas.openxmlformats.org/officeDocument/2006/relationships/image" Target="../media/image48.jpeg"/><Relationship Id="rId62" Type="http://schemas.openxmlformats.org/officeDocument/2006/relationships/image" Target="../media/image56.jpeg"/><Relationship Id="rId70" Type="http://schemas.openxmlformats.org/officeDocument/2006/relationships/image" Target="../media/image64.jpeg"/><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26" Type="http://schemas.openxmlformats.org/officeDocument/2006/relationships/image" Target="../media/image93.jpeg"/><Relationship Id="rId117" Type="http://schemas.openxmlformats.org/officeDocument/2006/relationships/image" Target="../media/image184.png"/><Relationship Id="rId21" Type="http://schemas.openxmlformats.org/officeDocument/2006/relationships/image" Target="../media/image88.png"/><Relationship Id="rId42" Type="http://schemas.openxmlformats.org/officeDocument/2006/relationships/image" Target="../media/image109.png"/><Relationship Id="rId47" Type="http://schemas.openxmlformats.org/officeDocument/2006/relationships/image" Target="../media/image114.png"/><Relationship Id="rId63" Type="http://schemas.openxmlformats.org/officeDocument/2006/relationships/image" Target="../media/image130.png"/><Relationship Id="rId68" Type="http://schemas.openxmlformats.org/officeDocument/2006/relationships/image" Target="../media/image135.png"/><Relationship Id="rId84" Type="http://schemas.openxmlformats.org/officeDocument/2006/relationships/image" Target="../media/image151.png"/><Relationship Id="rId89" Type="http://schemas.openxmlformats.org/officeDocument/2006/relationships/image" Target="../media/image156.png"/><Relationship Id="rId112" Type="http://schemas.openxmlformats.org/officeDocument/2006/relationships/image" Target="../media/image179.png"/><Relationship Id="rId16" Type="http://schemas.openxmlformats.org/officeDocument/2006/relationships/image" Target="../media/image83.png"/><Relationship Id="rId107" Type="http://schemas.openxmlformats.org/officeDocument/2006/relationships/image" Target="../media/image174.png"/><Relationship Id="rId11" Type="http://schemas.openxmlformats.org/officeDocument/2006/relationships/image" Target="../media/image78.png"/><Relationship Id="rId32" Type="http://schemas.openxmlformats.org/officeDocument/2006/relationships/image" Target="../media/image99.png"/><Relationship Id="rId37" Type="http://schemas.openxmlformats.org/officeDocument/2006/relationships/image" Target="../media/image104.png"/><Relationship Id="rId53" Type="http://schemas.openxmlformats.org/officeDocument/2006/relationships/image" Target="../media/image120.png"/><Relationship Id="rId58" Type="http://schemas.openxmlformats.org/officeDocument/2006/relationships/image" Target="../media/image125.png"/><Relationship Id="rId74" Type="http://schemas.openxmlformats.org/officeDocument/2006/relationships/image" Target="../media/image141.png"/><Relationship Id="rId79" Type="http://schemas.openxmlformats.org/officeDocument/2006/relationships/image" Target="../media/image146.png"/><Relationship Id="rId102" Type="http://schemas.openxmlformats.org/officeDocument/2006/relationships/image" Target="../media/image169.emf"/><Relationship Id="rId123" Type="http://schemas.openxmlformats.org/officeDocument/2006/relationships/image" Target="../media/image190.png"/><Relationship Id="rId128" Type="http://schemas.openxmlformats.org/officeDocument/2006/relationships/image" Target="../media/image195.png"/><Relationship Id="rId5" Type="http://schemas.openxmlformats.org/officeDocument/2006/relationships/image" Target="../media/image72.jpeg"/><Relationship Id="rId90" Type="http://schemas.openxmlformats.org/officeDocument/2006/relationships/image" Target="../media/image157.png"/><Relationship Id="rId95" Type="http://schemas.openxmlformats.org/officeDocument/2006/relationships/image" Target="../media/image162.png"/><Relationship Id="rId19" Type="http://schemas.openxmlformats.org/officeDocument/2006/relationships/image" Target="../media/image86.png"/><Relationship Id="rId14" Type="http://schemas.openxmlformats.org/officeDocument/2006/relationships/image" Target="../media/image81.jpeg"/><Relationship Id="rId22" Type="http://schemas.openxmlformats.org/officeDocument/2006/relationships/image" Target="../media/image89.png"/><Relationship Id="rId27" Type="http://schemas.openxmlformats.org/officeDocument/2006/relationships/image" Target="../media/image94.png"/><Relationship Id="rId30" Type="http://schemas.openxmlformats.org/officeDocument/2006/relationships/image" Target="../media/image97.png"/><Relationship Id="rId35" Type="http://schemas.openxmlformats.org/officeDocument/2006/relationships/image" Target="../media/image102.emf"/><Relationship Id="rId43" Type="http://schemas.openxmlformats.org/officeDocument/2006/relationships/image" Target="../media/image110.png"/><Relationship Id="rId48" Type="http://schemas.openxmlformats.org/officeDocument/2006/relationships/image" Target="../media/image115.jpeg"/><Relationship Id="rId56" Type="http://schemas.openxmlformats.org/officeDocument/2006/relationships/image" Target="../media/image123.png"/><Relationship Id="rId64" Type="http://schemas.openxmlformats.org/officeDocument/2006/relationships/image" Target="../media/image131.png"/><Relationship Id="rId69" Type="http://schemas.openxmlformats.org/officeDocument/2006/relationships/image" Target="../media/image136.png"/><Relationship Id="rId77" Type="http://schemas.openxmlformats.org/officeDocument/2006/relationships/image" Target="../media/image144.png"/><Relationship Id="rId100" Type="http://schemas.openxmlformats.org/officeDocument/2006/relationships/image" Target="../media/image167.png"/><Relationship Id="rId105" Type="http://schemas.openxmlformats.org/officeDocument/2006/relationships/image" Target="../media/image172.png"/><Relationship Id="rId113" Type="http://schemas.openxmlformats.org/officeDocument/2006/relationships/image" Target="../media/image180.png"/><Relationship Id="rId118" Type="http://schemas.openxmlformats.org/officeDocument/2006/relationships/image" Target="../media/image185.png"/><Relationship Id="rId126" Type="http://schemas.openxmlformats.org/officeDocument/2006/relationships/image" Target="../media/image193.jpeg"/><Relationship Id="rId8" Type="http://schemas.openxmlformats.org/officeDocument/2006/relationships/image" Target="../media/image75.jpeg"/><Relationship Id="rId51" Type="http://schemas.openxmlformats.org/officeDocument/2006/relationships/image" Target="../media/image118.png"/><Relationship Id="rId72" Type="http://schemas.openxmlformats.org/officeDocument/2006/relationships/image" Target="../media/image139.png"/><Relationship Id="rId80" Type="http://schemas.openxmlformats.org/officeDocument/2006/relationships/image" Target="../media/image147.png"/><Relationship Id="rId85" Type="http://schemas.openxmlformats.org/officeDocument/2006/relationships/image" Target="../media/image152.png"/><Relationship Id="rId93" Type="http://schemas.openxmlformats.org/officeDocument/2006/relationships/image" Target="../media/image160.png"/><Relationship Id="rId98" Type="http://schemas.openxmlformats.org/officeDocument/2006/relationships/image" Target="../media/image165.png"/><Relationship Id="rId121" Type="http://schemas.openxmlformats.org/officeDocument/2006/relationships/image" Target="../media/image188.jpeg"/><Relationship Id="rId3" Type="http://schemas.openxmlformats.org/officeDocument/2006/relationships/image" Target="../media/image70.jpeg"/><Relationship Id="rId12" Type="http://schemas.openxmlformats.org/officeDocument/2006/relationships/image" Target="../media/image79.png"/><Relationship Id="rId17" Type="http://schemas.openxmlformats.org/officeDocument/2006/relationships/image" Target="../media/image84.png"/><Relationship Id="rId25" Type="http://schemas.openxmlformats.org/officeDocument/2006/relationships/image" Target="../media/image92.jpeg"/><Relationship Id="rId33" Type="http://schemas.openxmlformats.org/officeDocument/2006/relationships/image" Target="../media/image100.jpeg"/><Relationship Id="rId38" Type="http://schemas.openxmlformats.org/officeDocument/2006/relationships/image" Target="../media/image105.jpeg"/><Relationship Id="rId46" Type="http://schemas.openxmlformats.org/officeDocument/2006/relationships/image" Target="../media/image113.png"/><Relationship Id="rId59" Type="http://schemas.openxmlformats.org/officeDocument/2006/relationships/image" Target="../media/image126.png"/><Relationship Id="rId67" Type="http://schemas.openxmlformats.org/officeDocument/2006/relationships/image" Target="../media/image134.png"/><Relationship Id="rId103" Type="http://schemas.openxmlformats.org/officeDocument/2006/relationships/image" Target="../media/image170.png"/><Relationship Id="rId108" Type="http://schemas.openxmlformats.org/officeDocument/2006/relationships/image" Target="../media/image175.jpeg"/><Relationship Id="rId116" Type="http://schemas.openxmlformats.org/officeDocument/2006/relationships/image" Target="../media/image183.png"/><Relationship Id="rId124" Type="http://schemas.openxmlformats.org/officeDocument/2006/relationships/image" Target="../media/image191.png"/><Relationship Id="rId129" Type="http://schemas.openxmlformats.org/officeDocument/2006/relationships/image" Target="../media/image196.jpeg"/><Relationship Id="rId20" Type="http://schemas.openxmlformats.org/officeDocument/2006/relationships/image" Target="../media/image87.png"/><Relationship Id="rId41" Type="http://schemas.openxmlformats.org/officeDocument/2006/relationships/image" Target="../media/image108.png"/><Relationship Id="rId54" Type="http://schemas.openxmlformats.org/officeDocument/2006/relationships/image" Target="../media/image121.png"/><Relationship Id="rId62" Type="http://schemas.openxmlformats.org/officeDocument/2006/relationships/image" Target="../media/image129.png"/><Relationship Id="rId70" Type="http://schemas.openxmlformats.org/officeDocument/2006/relationships/image" Target="../media/image137.png"/><Relationship Id="rId75" Type="http://schemas.openxmlformats.org/officeDocument/2006/relationships/image" Target="../media/image142.png"/><Relationship Id="rId83" Type="http://schemas.openxmlformats.org/officeDocument/2006/relationships/image" Target="../media/image150.png"/><Relationship Id="rId88" Type="http://schemas.openxmlformats.org/officeDocument/2006/relationships/image" Target="../media/image155.png"/><Relationship Id="rId91" Type="http://schemas.openxmlformats.org/officeDocument/2006/relationships/image" Target="../media/image158.png"/><Relationship Id="rId96" Type="http://schemas.openxmlformats.org/officeDocument/2006/relationships/image" Target="../media/image163.png"/><Relationship Id="rId111" Type="http://schemas.openxmlformats.org/officeDocument/2006/relationships/image" Target="../media/image178.png"/><Relationship Id="rId132" Type="http://schemas.openxmlformats.org/officeDocument/2006/relationships/image" Target="../media/image199.png"/><Relationship Id="rId1" Type="http://schemas.openxmlformats.org/officeDocument/2006/relationships/image" Target="../media/image68.jpeg"/><Relationship Id="rId6" Type="http://schemas.openxmlformats.org/officeDocument/2006/relationships/image" Target="../media/image73.jpeg"/><Relationship Id="rId15" Type="http://schemas.openxmlformats.org/officeDocument/2006/relationships/image" Target="../media/image82.jpeg"/><Relationship Id="rId23" Type="http://schemas.openxmlformats.org/officeDocument/2006/relationships/image" Target="../media/image90.png"/><Relationship Id="rId28" Type="http://schemas.openxmlformats.org/officeDocument/2006/relationships/image" Target="../media/image95.jpeg"/><Relationship Id="rId36" Type="http://schemas.openxmlformats.org/officeDocument/2006/relationships/image" Target="../media/image103.png"/><Relationship Id="rId49" Type="http://schemas.openxmlformats.org/officeDocument/2006/relationships/image" Target="../media/image116.png"/><Relationship Id="rId57" Type="http://schemas.openxmlformats.org/officeDocument/2006/relationships/image" Target="../media/image124.png"/><Relationship Id="rId106" Type="http://schemas.openxmlformats.org/officeDocument/2006/relationships/image" Target="../media/image173.png"/><Relationship Id="rId114" Type="http://schemas.openxmlformats.org/officeDocument/2006/relationships/image" Target="../media/image181.png"/><Relationship Id="rId119" Type="http://schemas.openxmlformats.org/officeDocument/2006/relationships/image" Target="../media/image186.png"/><Relationship Id="rId127" Type="http://schemas.openxmlformats.org/officeDocument/2006/relationships/image" Target="../media/image194.jpeg"/><Relationship Id="rId10" Type="http://schemas.openxmlformats.org/officeDocument/2006/relationships/image" Target="../media/image77.png"/><Relationship Id="rId31" Type="http://schemas.openxmlformats.org/officeDocument/2006/relationships/image" Target="../media/image98.png"/><Relationship Id="rId44" Type="http://schemas.openxmlformats.org/officeDocument/2006/relationships/image" Target="../media/image111.png"/><Relationship Id="rId52" Type="http://schemas.openxmlformats.org/officeDocument/2006/relationships/image" Target="../media/image119.png"/><Relationship Id="rId60" Type="http://schemas.openxmlformats.org/officeDocument/2006/relationships/image" Target="../media/image127.png"/><Relationship Id="rId65" Type="http://schemas.openxmlformats.org/officeDocument/2006/relationships/image" Target="../media/image132.png"/><Relationship Id="rId73" Type="http://schemas.openxmlformats.org/officeDocument/2006/relationships/image" Target="../media/image140.png"/><Relationship Id="rId78" Type="http://schemas.openxmlformats.org/officeDocument/2006/relationships/image" Target="../media/image145.png"/><Relationship Id="rId81" Type="http://schemas.openxmlformats.org/officeDocument/2006/relationships/image" Target="../media/image148.png"/><Relationship Id="rId86" Type="http://schemas.openxmlformats.org/officeDocument/2006/relationships/image" Target="../media/image153.png"/><Relationship Id="rId94" Type="http://schemas.openxmlformats.org/officeDocument/2006/relationships/image" Target="../media/image161.png"/><Relationship Id="rId99" Type="http://schemas.openxmlformats.org/officeDocument/2006/relationships/image" Target="../media/image166.png"/><Relationship Id="rId101" Type="http://schemas.openxmlformats.org/officeDocument/2006/relationships/image" Target="../media/image168.png"/><Relationship Id="rId122" Type="http://schemas.openxmlformats.org/officeDocument/2006/relationships/image" Target="../media/image189.png"/><Relationship Id="rId130" Type="http://schemas.openxmlformats.org/officeDocument/2006/relationships/image" Target="../media/image197.jpeg"/><Relationship Id="rId4" Type="http://schemas.openxmlformats.org/officeDocument/2006/relationships/image" Target="../media/image71.jpeg"/><Relationship Id="rId9" Type="http://schemas.openxmlformats.org/officeDocument/2006/relationships/image" Target="../media/image76.jpeg"/><Relationship Id="rId13" Type="http://schemas.openxmlformats.org/officeDocument/2006/relationships/image" Target="../media/image80.png"/><Relationship Id="rId18" Type="http://schemas.openxmlformats.org/officeDocument/2006/relationships/image" Target="../media/image85.png"/><Relationship Id="rId39" Type="http://schemas.openxmlformats.org/officeDocument/2006/relationships/image" Target="../media/image106.png"/><Relationship Id="rId109" Type="http://schemas.openxmlformats.org/officeDocument/2006/relationships/image" Target="../media/image176.png"/><Relationship Id="rId34" Type="http://schemas.openxmlformats.org/officeDocument/2006/relationships/image" Target="../media/image101.jpeg"/><Relationship Id="rId50" Type="http://schemas.openxmlformats.org/officeDocument/2006/relationships/image" Target="../media/image117.png"/><Relationship Id="rId55" Type="http://schemas.openxmlformats.org/officeDocument/2006/relationships/image" Target="../media/image122.png"/><Relationship Id="rId76" Type="http://schemas.openxmlformats.org/officeDocument/2006/relationships/image" Target="../media/image143.png"/><Relationship Id="rId97" Type="http://schemas.openxmlformats.org/officeDocument/2006/relationships/image" Target="../media/image164.png"/><Relationship Id="rId104" Type="http://schemas.openxmlformats.org/officeDocument/2006/relationships/image" Target="../media/image171.png"/><Relationship Id="rId120" Type="http://schemas.openxmlformats.org/officeDocument/2006/relationships/image" Target="../media/image187.png"/><Relationship Id="rId125" Type="http://schemas.openxmlformats.org/officeDocument/2006/relationships/image" Target="../media/image192.png"/><Relationship Id="rId7" Type="http://schemas.openxmlformats.org/officeDocument/2006/relationships/image" Target="../media/image74.jpeg"/><Relationship Id="rId71" Type="http://schemas.openxmlformats.org/officeDocument/2006/relationships/image" Target="../media/image138.png"/><Relationship Id="rId92" Type="http://schemas.openxmlformats.org/officeDocument/2006/relationships/image" Target="../media/image159.png"/><Relationship Id="rId2" Type="http://schemas.openxmlformats.org/officeDocument/2006/relationships/image" Target="../media/image69.jpeg"/><Relationship Id="rId29" Type="http://schemas.openxmlformats.org/officeDocument/2006/relationships/image" Target="../media/image96.jpeg"/><Relationship Id="rId24" Type="http://schemas.openxmlformats.org/officeDocument/2006/relationships/image" Target="../media/image91.png"/><Relationship Id="rId40" Type="http://schemas.openxmlformats.org/officeDocument/2006/relationships/image" Target="../media/image107.png"/><Relationship Id="rId45" Type="http://schemas.openxmlformats.org/officeDocument/2006/relationships/image" Target="../media/image112.png"/><Relationship Id="rId66" Type="http://schemas.openxmlformats.org/officeDocument/2006/relationships/image" Target="../media/image133.png"/><Relationship Id="rId87" Type="http://schemas.openxmlformats.org/officeDocument/2006/relationships/image" Target="../media/image154.png"/><Relationship Id="rId110" Type="http://schemas.openxmlformats.org/officeDocument/2006/relationships/image" Target="../media/image177.png"/><Relationship Id="rId115" Type="http://schemas.openxmlformats.org/officeDocument/2006/relationships/image" Target="../media/image182.png"/><Relationship Id="rId131" Type="http://schemas.openxmlformats.org/officeDocument/2006/relationships/image" Target="../media/image198.jpeg"/><Relationship Id="rId61" Type="http://schemas.openxmlformats.org/officeDocument/2006/relationships/image" Target="../media/image128.png"/><Relationship Id="rId82" Type="http://schemas.openxmlformats.org/officeDocument/2006/relationships/image" Target="../media/image149.png"/></Relationships>
</file>

<file path=xl/drawings/_rels/drawing3.xml.rels><?xml version="1.0" encoding="UTF-8" standalone="yes"?>
<Relationships xmlns="http://schemas.openxmlformats.org/package/2006/relationships"><Relationship Id="rId26" Type="http://schemas.openxmlformats.org/officeDocument/2006/relationships/image" Target="../media/image225.jpeg"/><Relationship Id="rId117" Type="http://schemas.openxmlformats.org/officeDocument/2006/relationships/image" Target="../media/image316.png"/><Relationship Id="rId21" Type="http://schemas.openxmlformats.org/officeDocument/2006/relationships/image" Target="../media/image220.jpeg"/><Relationship Id="rId42" Type="http://schemas.openxmlformats.org/officeDocument/2006/relationships/image" Target="../media/image241.png"/><Relationship Id="rId47" Type="http://schemas.openxmlformats.org/officeDocument/2006/relationships/image" Target="../media/image246.png"/><Relationship Id="rId63" Type="http://schemas.openxmlformats.org/officeDocument/2006/relationships/image" Target="../media/image262.jpeg"/><Relationship Id="rId68" Type="http://schemas.openxmlformats.org/officeDocument/2006/relationships/image" Target="../media/image267.jpeg"/><Relationship Id="rId84" Type="http://schemas.openxmlformats.org/officeDocument/2006/relationships/image" Target="../media/image283.png"/><Relationship Id="rId89" Type="http://schemas.openxmlformats.org/officeDocument/2006/relationships/image" Target="../media/image288.png"/><Relationship Id="rId112" Type="http://schemas.openxmlformats.org/officeDocument/2006/relationships/image" Target="../media/image311.png"/><Relationship Id="rId133" Type="http://schemas.openxmlformats.org/officeDocument/2006/relationships/image" Target="../media/image332.jpeg"/><Relationship Id="rId138" Type="http://schemas.openxmlformats.org/officeDocument/2006/relationships/image" Target="../media/image337.jpeg"/><Relationship Id="rId154" Type="http://schemas.openxmlformats.org/officeDocument/2006/relationships/image" Target="../media/image353.jpeg"/><Relationship Id="rId159" Type="http://schemas.openxmlformats.org/officeDocument/2006/relationships/image" Target="../media/image358.jpeg"/><Relationship Id="rId175" Type="http://schemas.openxmlformats.org/officeDocument/2006/relationships/image" Target="../media/image374.jpeg"/><Relationship Id="rId170" Type="http://schemas.openxmlformats.org/officeDocument/2006/relationships/image" Target="../media/image369.jpeg"/><Relationship Id="rId16" Type="http://schemas.openxmlformats.org/officeDocument/2006/relationships/image" Target="../media/image215.jpeg"/><Relationship Id="rId107" Type="http://schemas.openxmlformats.org/officeDocument/2006/relationships/image" Target="../media/image306.png"/><Relationship Id="rId11" Type="http://schemas.openxmlformats.org/officeDocument/2006/relationships/image" Target="../media/image210.jpeg"/><Relationship Id="rId32" Type="http://schemas.openxmlformats.org/officeDocument/2006/relationships/image" Target="../media/image231.jpeg"/><Relationship Id="rId37" Type="http://schemas.openxmlformats.org/officeDocument/2006/relationships/image" Target="../media/image236.png"/><Relationship Id="rId53" Type="http://schemas.openxmlformats.org/officeDocument/2006/relationships/image" Target="../media/image252.png"/><Relationship Id="rId58" Type="http://schemas.openxmlformats.org/officeDocument/2006/relationships/image" Target="../media/image257.jpeg"/><Relationship Id="rId74" Type="http://schemas.openxmlformats.org/officeDocument/2006/relationships/image" Target="../media/image273.jpeg"/><Relationship Id="rId79" Type="http://schemas.openxmlformats.org/officeDocument/2006/relationships/image" Target="../media/image278.jpeg"/><Relationship Id="rId102" Type="http://schemas.openxmlformats.org/officeDocument/2006/relationships/image" Target="../media/image301.png"/><Relationship Id="rId123" Type="http://schemas.openxmlformats.org/officeDocument/2006/relationships/image" Target="../media/image322.jpeg"/><Relationship Id="rId128" Type="http://schemas.openxmlformats.org/officeDocument/2006/relationships/image" Target="../media/image327.jpeg"/><Relationship Id="rId144" Type="http://schemas.openxmlformats.org/officeDocument/2006/relationships/image" Target="../media/image343.jpeg"/><Relationship Id="rId149" Type="http://schemas.openxmlformats.org/officeDocument/2006/relationships/image" Target="../media/image348.jpeg"/><Relationship Id="rId5" Type="http://schemas.openxmlformats.org/officeDocument/2006/relationships/image" Target="../media/image204.jpeg"/><Relationship Id="rId90" Type="http://schemas.openxmlformats.org/officeDocument/2006/relationships/image" Target="../media/image289.png"/><Relationship Id="rId95" Type="http://schemas.openxmlformats.org/officeDocument/2006/relationships/image" Target="../media/image294.png"/><Relationship Id="rId160" Type="http://schemas.openxmlformats.org/officeDocument/2006/relationships/image" Target="../media/image359.jpeg"/><Relationship Id="rId165" Type="http://schemas.openxmlformats.org/officeDocument/2006/relationships/image" Target="../media/image364.jpeg"/><Relationship Id="rId181" Type="http://schemas.openxmlformats.org/officeDocument/2006/relationships/image" Target="../media/image380.jpeg"/><Relationship Id="rId22" Type="http://schemas.openxmlformats.org/officeDocument/2006/relationships/image" Target="../media/image221.jpeg"/><Relationship Id="rId27" Type="http://schemas.openxmlformats.org/officeDocument/2006/relationships/image" Target="../media/image226.png"/><Relationship Id="rId43" Type="http://schemas.openxmlformats.org/officeDocument/2006/relationships/image" Target="../media/image242.png"/><Relationship Id="rId48" Type="http://schemas.openxmlformats.org/officeDocument/2006/relationships/image" Target="../media/image247.png"/><Relationship Id="rId64" Type="http://schemas.openxmlformats.org/officeDocument/2006/relationships/image" Target="../media/image263.jpeg"/><Relationship Id="rId69" Type="http://schemas.openxmlformats.org/officeDocument/2006/relationships/image" Target="../media/image268.jpeg"/><Relationship Id="rId113" Type="http://schemas.openxmlformats.org/officeDocument/2006/relationships/image" Target="../media/image312.png"/><Relationship Id="rId118" Type="http://schemas.openxmlformats.org/officeDocument/2006/relationships/image" Target="../media/image317.png"/><Relationship Id="rId134" Type="http://schemas.openxmlformats.org/officeDocument/2006/relationships/image" Target="../media/image333.jpeg"/><Relationship Id="rId139" Type="http://schemas.openxmlformats.org/officeDocument/2006/relationships/image" Target="../media/image338.jpeg"/><Relationship Id="rId80" Type="http://schemas.openxmlformats.org/officeDocument/2006/relationships/image" Target="../media/image279.png"/><Relationship Id="rId85" Type="http://schemas.openxmlformats.org/officeDocument/2006/relationships/image" Target="../media/image284.png"/><Relationship Id="rId150" Type="http://schemas.openxmlformats.org/officeDocument/2006/relationships/image" Target="../media/image349.jpeg"/><Relationship Id="rId155" Type="http://schemas.openxmlformats.org/officeDocument/2006/relationships/image" Target="../media/image354.jpeg"/><Relationship Id="rId171" Type="http://schemas.openxmlformats.org/officeDocument/2006/relationships/image" Target="../media/image370.jpeg"/><Relationship Id="rId176" Type="http://schemas.openxmlformats.org/officeDocument/2006/relationships/image" Target="../media/image375.jpeg"/><Relationship Id="rId12" Type="http://schemas.openxmlformats.org/officeDocument/2006/relationships/image" Target="../media/image211.jpeg"/><Relationship Id="rId17" Type="http://schemas.openxmlformats.org/officeDocument/2006/relationships/image" Target="../media/image216.jpeg"/><Relationship Id="rId33" Type="http://schemas.openxmlformats.org/officeDocument/2006/relationships/image" Target="../media/image232.jpeg"/><Relationship Id="rId38" Type="http://schemas.openxmlformats.org/officeDocument/2006/relationships/image" Target="../media/image237.png"/><Relationship Id="rId59" Type="http://schemas.openxmlformats.org/officeDocument/2006/relationships/image" Target="../media/image258.png"/><Relationship Id="rId103" Type="http://schemas.openxmlformats.org/officeDocument/2006/relationships/image" Target="../media/image302.png"/><Relationship Id="rId108" Type="http://schemas.openxmlformats.org/officeDocument/2006/relationships/image" Target="../media/image307.png"/><Relationship Id="rId124" Type="http://schemas.openxmlformats.org/officeDocument/2006/relationships/image" Target="../media/image323.jpeg"/><Relationship Id="rId129" Type="http://schemas.openxmlformats.org/officeDocument/2006/relationships/image" Target="../media/image328.jpeg"/><Relationship Id="rId54" Type="http://schemas.openxmlformats.org/officeDocument/2006/relationships/image" Target="../media/image253.png"/><Relationship Id="rId70" Type="http://schemas.openxmlformats.org/officeDocument/2006/relationships/image" Target="../media/image269.jpeg"/><Relationship Id="rId75" Type="http://schemas.openxmlformats.org/officeDocument/2006/relationships/image" Target="../media/image274.jpeg"/><Relationship Id="rId91" Type="http://schemas.openxmlformats.org/officeDocument/2006/relationships/image" Target="../media/image290.png"/><Relationship Id="rId96" Type="http://schemas.openxmlformats.org/officeDocument/2006/relationships/image" Target="../media/image295.png"/><Relationship Id="rId140" Type="http://schemas.openxmlformats.org/officeDocument/2006/relationships/image" Target="../media/image339.jpeg"/><Relationship Id="rId145" Type="http://schemas.openxmlformats.org/officeDocument/2006/relationships/image" Target="../media/image344.jpeg"/><Relationship Id="rId161" Type="http://schemas.openxmlformats.org/officeDocument/2006/relationships/image" Target="../media/image360.jpeg"/><Relationship Id="rId166" Type="http://schemas.openxmlformats.org/officeDocument/2006/relationships/image" Target="../media/image365.jpeg"/><Relationship Id="rId182" Type="http://schemas.openxmlformats.org/officeDocument/2006/relationships/image" Target="../media/image381.jpeg"/><Relationship Id="rId1" Type="http://schemas.openxmlformats.org/officeDocument/2006/relationships/image" Target="../media/image200.jpeg"/><Relationship Id="rId6" Type="http://schemas.openxmlformats.org/officeDocument/2006/relationships/image" Target="../media/image205.jpeg"/><Relationship Id="rId23" Type="http://schemas.openxmlformats.org/officeDocument/2006/relationships/image" Target="../media/image222.jpeg"/><Relationship Id="rId28" Type="http://schemas.openxmlformats.org/officeDocument/2006/relationships/image" Target="../media/image227.png"/><Relationship Id="rId49" Type="http://schemas.openxmlformats.org/officeDocument/2006/relationships/image" Target="../media/image248.png"/><Relationship Id="rId114" Type="http://schemas.openxmlformats.org/officeDocument/2006/relationships/image" Target="../media/image313.png"/><Relationship Id="rId119" Type="http://schemas.openxmlformats.org/officeDocument/2006/relationships/image" Target="../media/image318.png"/><Relationship Id="rId44" Type="http://schemas.openxmlformats.org/officeDocument/2006/relationships/image" Target="../media/image243.png"/><Relationship Id="rId60" Type="http://schemas.openxmlformats.org/officeDocument/2006/relationships/image" Target="../media/image259.jpeg"/><Relationship Id="rId65" Type="http://schemas.openxmlformats.org/officeDocument/2006/relationships/image" Target="../media/image264.jpeg"/><Relationship Id="rId81" Type="http://schemas.openxmlformats.org/officeDocument/2006/relationships/image" Target="../media/image280.jpeg"/><Relationship Id="rId86" Type="http://schemas.openxmlformats.org/officeDocument/2006/relationships/image" Target="../media/image285.png"/><Relationship Id="rId130" Type="http://schemas.openxmlformats.org/officeDocument/2006/relationships/image" Target="../media/image329.jpeg"/><Relationship Id="rId135" Type="http://schemas.openxmlformats.org/officeDocument/2006/relationships/image" Target="../media/image334.jpeg"/><Relationship Id="rId151" Type="http://schemas.openxmlformats.org/officeDocument/2006/relationships/image" Target="../media/image350.jpeg"/><Relationship Id="rId156" Type="http://schemas.openxmlformats.org/officeDocument/2006/relationships/image" Target="../media/image355.jpeg"/><Relationship Id="rId177" Type="http://schemas.openxmlformats.org/officeDocument/2006/relationships/image" Target="../media/image376.jpeg"/><Relationship Id="rId4" Type="http://schemas.openxmlformats.org/officeDocument/2006/relationships/image" Target="../media/image203.jpeg"/><Relationship Id="rId9" Type="http://schemas.openxmlformats.org/officeDocument/2006/relationships/image" Target="../media/image208.jpeg"/><Relationship Id="rId172" Type="http://schemas.openxmlformats.org/officeDocument/2006/relationships/image" Target="../media/image371.jpeg"/><Relationship Id="rId180" Type="http://schemas.openxmlformats.org/officeDocument/2006/relationships/image" Target="../media/image379.jpeg"/><Relationship Id="rId13" Type="http://schemas.openxmlformats.org/officeDocument/2006/relationships/image" Target="../media/image212.jpeg"/><Relationship Id="rId18" Type="http://schemas.openxmlformats.org/officeDocument/2006/relationships/image" Target="../media/image217.jpeg"/><Relationship Id="rId39" Type="http://schemas.openxmlformats.org/officeDocument/2006/relationships/image" Target="../media/image238.png"/><Relationship Id="rId109" Type="http://schemas.openxmlformats.org/officeDocument/2006/relationships/image" Target="../media/image308.png"/><Relationship Id="rId34" Type="http://schemas.openxmlformats.org/officeDocument/2006/relationships/image" Target="../media/image233.jpeg"/><Relationship Id="rId50" Type="http://schemas.openxmlformats.org/officeDocument/2006/relationships/image" Target="../media/image249.png"/><Relationship Id="rId55" Type="http://schemas.openxmlformats.org/officeDocument/2006/relationships/image" Target="../media/image254.png"/><Relationship Id="rId76" Type="http://schemas.openxmlformats.org/officeDocument/2006/relationships/image" Target="../media/image275.jpeg"/><Relationship Id="rId97" Type="http://schemas.openxmlformats.org/officeDocument/2006/relationships/image" Target="../media/image296.png"/><Relationship Id="rId104" Type="http://schemas.openxmlformats.org/officeDocument/2006/relationships/image" Target="../media/image303.png"/><Relationship Id="rId120" Type="http://schemas.openxmlformats.org/officeDocument/2006/relationships/image" Target="../media/image319.png"/><Relationship Id="rId125" Type="http://schemas.openxmlformats.org/officeDocument/2006/relationships/image" Target="../media/image324.jpeg"/><Relationship Id="rId141" Type="http://schemas.openxmlformats.org/officeDocument/2006/relationships/image" Target="../media/image340.jpeg"/><Relationship Id="rId146" Type="http://schemas.openxmlformats.org/officeDocument/2006/relationships/image" Target="../media/image345.png"/><Relationship Id="rId167" Type="http://schemas.openxmlformats.org/officeDocument/2006/relationships/image" Target="../media/image366.jpeg"/><Relationship Id="rId7" Type="http://schemas.openxmlformats.org/officeDocument/2006/relationships/image" Target="../media/image206.jpeg"/><Relationship Id="rId71" Type="http://schemas.openxmlformats.org/officeDocument/2006/relationships/image" Target="../media/image270.jpeg"/><Relationship Id="rId92" Type="http://schemas.openxmlformats.org/officeDocument/2006/relationships/image" Target="../media/image291.png"/><Relationship Id="rId162" Type="http://schemas.openxmlformats.org/officeDocument/2006/relationships/image" Target="../media/image361.jpeg"/><Relationship Id="rId2" Type="http://schemas.openxmlformats.org/officeDocument/2006/relationships/image" Target="../media/image201.jpeg"/><Relationship Id="rId29" Type="http://schemas.openxmlformats.org/officeDocument/2006/relationships/image" Target="../media/image228.png"/><Relationship Id="rId24" Type="http://schemas.openxmlformats.org/officeDocument/2006/relationships/image" Target="../media/image223.jpeg"/><Relationship Id="rId40" Type="http://schemas.openxmlformats.org/officeDocument/2006/relationships/image" Target="../media/image239.png"/><Relationship Id="rId45" Type="http://schemas.openxmlformats.org/officeDocument/2006/relationships/image" Target="../media/image244.png"/><Relationship Id="rId66" Type="http://schemas.openxmlformats.org/officeDocument/2006/relationships/image" Target="../media/image265.jpeg"/><Relationship Id="rId87" Type="http://schemas.openxmlformats.org/officeDocument/2006/relationships/image" Target="../media/image286.png"/><Relationship Id="rId110" Type="http://schemas.openxmlformats.org/officeDocument/2006/relationships/image" Target="../media/image309.png"/><Relationship Id="rId115" Type="http://schemas.openxmlformats.org/officeDocument/2006/relationships/image" Target="../media/image314.png"/><Relationship Id="rId131" Type="http://schemas.openxmlformats.org/officeDocument/2006/relationships/image" Target="../media/image330.jpeg"/><Relationship Id="rId136" Type="http://schemas.openxmlformats.org/officeDocument/2006/relationships/image" Target="../media/image335.jpeg"/><Relationship Id="rId157" Type="http://schemas.openxmlformats.org/officeDocument/2006/relationships/image" Target="../media/image356.jpeg"/><Relationship Id="rId178" Type="http://schemas.openxmlformats.org/officeDocument/2006/relationships/image" Target="../media/image377.jpeg"/><Relationship Id="rId61" Type="http://schemas.openxmlformats.org/officeDocument/2006/relationships/image" Target="../media/image260.jpeg"/><Relationship Id="rId82" Type="http://schemas.openxmlformats.org/officeDocument/2006/relationships/image" Target="../media/image281.png"/><Relationship Id="rId152" Type="http://schemas.openxmlformats.org/officeDocument/2006/relationships/image" Target="../media/image351.jpeg"/><Relationship Id="rId173" Type="http://schemas.openxmlformats.org/officeDocument/2006/relationships/image" Target="../media/image372.jpeg"/><Relationship Id="rId19" Type="http://schemas.openxmlformats.org/officeDocument/2006/relationships/image" Target="../media/image218.jpeg"/><Relationship Id="rId14" Type="http://schemas.openxmlformats.org/officeDocument/2006/relationships/image" Target="../media/image213.jpeg"/><Relationship Id="rId30" Type="http://schemas.openxmlformats.org/officeDocument/2006/relationships/image" Target="../media/image229.jpeg"/><Relationship Id="rId35" Type="http://schemas.openxmlformats.org/officeDocument/2006/relationships/image" Target="../media/image234.png"/><Relationship Id="rId56" Type="http://schemas.openxmlformats.org/officeDocument/2006/relationships/image" Target="../media/image255.png"/><Relationship Id="rId77" Type="http://schemas.openxmlformats.org/officeDocument/2006/relationships/image" Target="../media/image276.png"/><Relationship Id="rId100" Type="http://schemas.openxmlformats.org/officeDocument/2006/relationships/image" Target="../media/image299.png"/><Relationship Id="rId105" Type="http://schemas.openxmlformats.org/officeDocument/2006/relationships/image" Target="../media/image304.png"/><Relationship Id="rId126" Type="http://schemas.openxmlformats.org/officeDocument/2006/relationships/image" Target="../media/image325.jpeg"/><Relationship Id="rId147" Type="http://schemas.openxmlformats.org/officeDocument/2006/relationships/image" Target="../media/image346.jpeg"/><Relationship Id="rId168" Type="http://schemas.openxmlformats.org/officeDocument/2006/relationships/image" Target="../media/image367.jpeg"/><Relationship Id="rId8" Type="http://schemas.openxmlformats.org/officeDocument/2006/relationships/image" Target="../media/image207.jpeg"/><Relationship Id="rId51" Type="http://schemas.openxmlformats.org/officeDocument/2006/relationships/image" Target="../media/image250.png"/><Relationship Id="rId72" Type="http://schemas.openxmlformats.org/officeDocument/2006/relationships/image" Target="../media/image271.jpeg"/><Relationship Id="rId93" Type="http://schemas.openxmlformats.org/officeDocument/2006/relationships/image" Target="../media/image292.jpeg"/><Relationship Id="rId98" Type="http://schemas.openxmlformats.org/officeDocument/2006/relationships/image" Target="../media/image297.png"/><Relationship Id="rId121" Type="http://schemas.openxmlformats.org/officeDocument/2006/relationships/image" Target="../media/image320.png"/><Relationship Id="rId142" Type="http://schemas.openxmlformats.org/officeDocument/2006/relationships/image" Target="../media/image341.jpeg"/><Relationship Id="rId163" Type="http://schemas.openxmlformats.org/officeDocument/2006/relationships/image" Target="../media/image362.jpeg"/><Relationship Id="rId3" Type="http://schemas.openxmlformats.org/officeDocument/2006/relationships/image" Target="../media/image202.jpeg"/><Relationship Id="rId25" Type="http://schemas.openxmlformats.org/officeDocument/2006/relationships/image" Target="../media/image224.jpeg"/><Relationship Id="rId46" Type="http://schemas.openxmlformats.org/officeDocument/2006/relationships/image" Target="../media/image245.png"/><Relationship Id="rId67" Type="http://schemas.openxmlformats.org/officeDocument/2006/relationships/image" Target="../media/image266.jpeg"/><Relationship Id="rId116" Type="http://schemas.openxmlformats.org/officeDocument/2006/relationships/image" Target="../media/image315.png"/><Relationship Id="rId137" Type="http://schemas.openxmlformats.org/officeDocument/2006/relationships/image" Target="../media/image336.jpeg"/><Relationship Id="rId158" Type="http://schemas.openxmlformats.org/officeDocument/2006/relationships/image" Target="../media/image357.jpeg"/><Relationship Id="rId20" Type="http://schemas.openxmlformats.org/officeDocument/2006/relationships/image" Target="../media/image219.jpeg"/><Relationship Id="rId41" Type="http://schemas.openxmlformats.org/officeDocument/2006/relationships/image" Target="../media/image240.png"/><Relationship Id="rId62" Type="http://schemas.openxmlformats.org/officeDocument/2006/relationships/image" Target="../media/image261.jpeg"/><Relationship Id="rId83" Type="http://schemas.openxmlformats.org/officeDocument/2006/relationships/image" Target="../media/image282.jpeg"/><Relationship Id="rId88" Type="http://schemas.openxmlformats.org/officeDocument/2006/relationships/image" Target="../media/image287.png"/><Relationship Id="rId111" Type="http://schemas.openxmlformats.org/officeDocument/2006/relationships/image" Target="../media/image310.png"/><Relationship Id="rId132" Type="http://schemas.openxmlformats.org/officeDocument/2006/relationships/image" Target="../media/image331.jpeg"/><Relationship Id="rId153" Type="http://schemas.openxmlformats.org/officeDocument/2006/relationships/image" Target="../media/image352.jpeg"/><Relationship Id="rId174" Type="http://schemas.openxmlformats.org/officeDocument/2006/relationships/image" Target="../media/image373.jpeg"/><Relationship Id="rId179" Type="http://schemas.openxmlformats.org/officeDocument/2006/relationships/image" Target="../media/image378.jpeg"/><Relationship Id="rId15" Type="http://schemas.openxmlformats.org/officeDocument/2006/relationships/image" Target="../media/image214.jpeg"/><Relationship Id="rId36" Type="http://schemas.openxmlformats.org/officeDocument/2006/relationships/image" Target="../media/image235.jpeg"/><Relationship Id="rId57" Type="http://schemas.openxmlformats.org/officeDocument/2006/relationships/image" Target="../media/image256.png"/><Relationship Id="rId106" Type="http://schemas.openxmlformats.org/officeDocument/2006/relationships/image" Target="../media/image305.jpeg"/><Relationship Id="rId127" Type="http://schemas.openxmlformats.org/officeDocument/2006/relationships/image" Target="../media/image326.jpeg"/><Relationship Id="rId10" Type="http://schemas.openxmlformats.org/officeDocument/2006/relationships/image" Target="../media/image209.jpeg"/><Relationship Id="rId31" Type="http://schemas.openxmlformats.org/officeDocument/2006/relationships/image" Target="../media/image230.jpeg"/><Relationship Id="rId52" Type="http://schemas.openxmlformats.org/officeDocument/2006/relationships/image" Target="../media/image251.png"/><Relationship Id="rId73" Type="http://schemas.openxmlformats.org/officeDocument/2006/relationships/image" Target="../media/image272.jpeg"/><Relationship Id="rId78" Type="http://schemas.openxmlformats.org/officeDocument/2006/relationships/image" Target="../media/image277.jpeg"/><Relationship Id="rId94" Type="http://schemas.openxmlformats.org/officeDocument/2006/relationships/image" Target="../media/image293.png"/><Relationship Id="rId99" Type="http://schemas.openxmlformats.org/officeDocument/2006/relationships/image" Target="../media/image298.png"/><Relationship Id="rId101" Type="http://schemas.openxmlformats.org/officeDocument/2006/relationships/image" Target="../media/image300.png"/><Relationship Id="rId122" Type="http://schemas.openxmlformats.org/officeDocument/2006/relationships/image" Target="../media/image321.png"/><Relationship Id="rId143" Type="http://schemas.openxmlformats.org/officeDocument/2006/relationships/image" Target="../media/image342.jpeg"/><Relationship Id="rId148" Type="http://schemas.openxmlformats.org/officeDocument/2006/relationships/image" Target="../media/image347.jpeg"/><Relationship Id="rId164" Type="http://schemas.openxmlformats.org/officeDocument/2006/relationships/image" Target="../media/image363.jpeg"/><Relationship Id="rId169" Type="http://schemas.openxmlformats.org/officeDocument/2006/relationships/image" Target="../media/image36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389.jpeg"/><Relationship Id="rId13" Type="http://schemas.openxmlformats.org/officeDocument/2006/relationships/image" Target="../media/image394.png"/><Relationship Id="rId18" Type="http://schemas.openxmlformats.org/officeDocument/2006/relationships/image" Target="../media/image399.jpeg"/><Relationship Id="rId3" Type="http://schemas.openxmlformats.org/officeDocument/2006/relationships/image" Target="../media/image384.jpeg"/><Relationship Id="rId7" Type="http://schemas.openxmlformats.org/officeDocument/2006/relationships/image" Target="../media/image388.jpeg"/><Relationship Id="rId12" Type="http://schemas.openxmlformats.org/officeDocument/2006/relationships/image" Target="../media/image393.png"/><Relationship Id="rId17" Type="http://schemas.openxmlformats.org/officeDocument/2006/relationships/image" Target="../media/image398.png"/><Relationship Id="rId2" Type="http://schemas.openxmlformats.org/officeDocument/2006/relationships/image" Target="../media/image383.jpeg"/><Relationship Id="rId16" Type="http://schemas.openxmlformats.org/officeDocument/2006/relationships/image" Target="../media/image397.jpeg"/><Relationship Id="rId1" Type="http://schemas.openxmlformats.org/officeDocument/2006/relationships/image" Target="../media/image382.jpeg"/><Relationship Id="rId6" Type="http://schemas.openxmlformats.org/officeDocument/2006/relationships/image" Target="../media/image387.jpeg"/><Relationship Id="rId11" Type="http://schemas.openxmlformats.org/officeDocument/2006/relationships/image" Target="../media/image392.png"/><Relationship Id="rId5" Type="http://schemas.openxmlformats.org/officeDocument/2006/relationships/image" Target="../media/image386.jpeg"/><Relationship Id="rId15" Type="http://schemas.openxmlformats.org/officeDocument/2006/relationships/image" Target="../media/image396.png"/><Relationship Id="rId10" Type="http://schemas.openxmlformats.org/officeDocument/2006/relationships/image" Target="../media/image391.jpeg"/><Relationship Id="rId4" Type="http://schemas.openxmlformats.org/officeDocument/2006/relationships/image" Target="../media/image385.jpeg"/><Relationship Id="rId9" Type="http://schemas.openxmlformats.org/officeDocument/2006/relationships/image" Target="../media/image390.jpeg"/><Relationship Id="rId14" Type="http://schemas.openxmlformats.org/officeDocument/2006/relationships/image" Target="../media/image395.png"/></Relationships>
</file>

<file path=xl/drawings/_rels/drawing5.xml.rels><?xml version="1.0" encoding="UTF-8" standalone="yes"?>
<Relationships xmlns="http://schemas.openxmlformats.org/package/2006/relationships"><Relationship Id="rId13" Type="http://schemas.openxmlformats.org/officeDocument/2006/relationships/image" Target="../media/image412.jpeg"/><Relationship Id="rId18" Type="http://schemas.openxmlformats.org/officeDocument/2006/relationships/image" Target="../media/image417.jpeg"/><Relationship Id="rId26" Type="http://schemas.openxmlformats.org/officeDocument/2006/relationships/image" Target="../media/image425.png"/><Relationship Id="rId39" Type="http://schemas.openxmlformats.org/officeDocument/2006/relationships/image" Target="../media/image438.png"/><Relationship Id="rId21" Type="http://schemas.openxmlformats.org/officeDocument/2006/relationships/image" Target="../media/image420.jpeg"/><Relationship Id="rId34" Type="http://schemas.openxmlformats.org/officeDocument/2006/relationships/image" Target="../media/image433.png"/><Relationship Id="rId42" Type="http://schemas.openxmlformats.org/officeDocument/2006/relationships/image" Target="../media/image441.png"/><Relationship Id="rId47" Type="http://schemas.openxmlformats.org/officeDocument/2006/relationships/image" Target="../media/image446.png"/><Relationship Id="rId50" Type="http://schemas.openxmlformats.org/officeDocument/2006/relationships/image" Target="../media/image449.png"/><Relationship Id="rId55" Type="http://schemas.openxmlformats.org/officeDocument/2006/relationships/image" Target="../media/image454.png"/><Relationship Id="rId7" Type="http://schemas.openxmlformats.org/officeDocument/2006/relationships/image" Target="../media/image406.png"/><Relationship Id="rId12" Type="http://schemas.openxmlformats.org/officeDocument/2006/relationships/image" Target="../media/image411.png"/><Relationship Id="rId17" Type="http://schemas.openxmlformats.org/officeDocument/2006/relationships/image" Target="../media/image416.png"/><Relationship Id="rId25" Type="http://schemas.openxmlformats.org/officeDocument/2006/relationships/image" Target="../media/image424.png"/><Relationship Id="rId33" Type="http://schemas.openxmlformats.org/officeDocument/2006/relationships/image" Target="../media/image432.png"/><Relationship Id="rId38" Type="http://schemas.openxmlformats.org/officeDocument/2006/relationships/image" Target="../media/image437.png"/><Relationship Id="rId46" Type="http://schemas.openxmlformats.org/officeDocument/2006/relationships/image" Target="../media/image445.png"/><Relationship Id="rId2" Type="http://schemas.openxmlformats.org/officeDocument/2006/relationships/image" Target="../media/image401.jpeg"/><Relationship Id="rId16" Type="http://schemas.openxmlformats.org/officeDocument/2006/relationships/image" Target="../media/image415.png"/><Relationship Id="rId20" Type="http://schemas.openxmlformats.org/officeDocument/2006/relationships/image" Target="../media/image419.jpeg"/><Relationship Id="rId29" Type="http://schemas.openxmlformats.org/officeDocument/2006/relationships/image" Target="../media/image428.jpeg"/><Relationship Id="rId41" Type="http://schemas.openxmlformats.org/officeDocument/2006/relationships/image" Target="../media/image440.png"/><Relationship Id="rId54" Type="http://schemas.openxmlformats.org/officeDocument/2006/relationships/image" Target="../media/image453.png"/><Relationship Id="rId1" Type="http://schemas.openxmlformats.org/officeDocument/2006/relationships/image" Target="../media/image400.png"/><Relationship Id="rId6" Type="http://schemas.openxmlformats.org/officeDocument/2006/relationships/image" Target="../media/image405.png"/><Relationship Id="rId11" Type="http://schemas.openxmlformats.org/officeDocument/2006/relationships/image" Target="../media/image410.png"/><Relationship Id="rId24" Type="http://schemas.openxmlformats.org/officeDocument/2006/relationships/image" Target="../media/image423.png"/><Relationship Id="rId32" Type="http://schemas.openxmlformats.org/officeDocument/2006/relationships/image" Target="../media/image431.jpeg"/><Relationship Id="rId37" Type="http://schemas.openxmlformats.org/officeDocument/2006/relationships/image" Target="../media/image436.png"/><Relationship Id="rId40" Type="http://schemas.openxmlformats.org/officeDocument/2006/relationships/image" Target="../media/image439.png"/><Relationship Id="rId45" Type="http://schemas.openxmlformats.org/officeDocument/2006/relationships/image" Target="../media/image444.png"/><Relationship Id="rId53" Type="http://schemas.openxmlformats.org/officeDocument/2006/relationships/image" Target="../media/image452.png"/><Relationship Id="rId5" Type="http://schemas.openxmlformats.org/officeDocument/2006/relationships/image" Target="../media/image404.jpeg"/><Relationship Id="rId15" Type="http://schemas.openxmlformats.org/officeDocument/2006/relationships/image" Target="../media/image414.png"/><Relationship Id="rId23" Type="http://schemas.openxmlformats.org/officeDocument/2006/relationships/image" Target="../media/image422.png"/><Relationship Id="rId28" Type="http://schemas.openxmlformats.org/officeDocument/2006/relationships/image" Target="../media/image427.jpeg"/><Relationship Id="rId36" Type="http://schemas.openxmlformats.org/officeDocument/2006/relationships/image" Target="../media/image435.png"/><Relationship Id="rId49" Type="http://schemas.openxmlformats.org/officeDocument/2006/relationships/image" Target="../media/image448.png"/><Relationship Id="rId57" Type="http://schemas.openxmlformats.org/officeDocument/2006/relationships/image" Target="../media/image456.png"/><Relationship Id="rId10" Type="http://schemas.openxmlformats.org/officeDocument/2006/relationships/image" Target="../media/image409.png"/><Relationship Id="rId19" Type="http://schemas.openxmlformats.org/officeDocument/2006/relationships/image" Target="../media/image418.jpeg"/><Relationship Id="rId31" Type="http://schemas.openxmlformats.org/officeDocument/2006/relationships/image" Target="../media/image430.png"/><Relationship Id="rId44" Type="http://schemas.openxmlformats.org/officeDocument/2006/relationships/image" Target="../media/image443.png"/><Relationship Id="rId52" Type="http://schemas.openxmlformats.org/officeDocument/2006/relationships/image" Target="../media/image451.png"/><Relationship Id="rId4" Type="http://schemas.openxmlformats.org/officeDocument/2006/relationships/image" Target="../media/image403.png"/><Relationship Id="rId9" Type="http://schemas.openxmlformats.org/officeDocument/2006/relationships/image" Target="../media/image408.jpeg"/><Relationship Id="rId14" Type="http://schemas.openxmlformats.org/officeDocument/2006/relationships/image" Target="../media/image413.png"/><Relationship Id="rId22" Type="http://schemas.openxmlformats.org/officeDocument/2006/relationships/image" Target="../media/image421.jpeg"/><Relationship Id="rId27" Type="http://schemas.openxmlformats.org/officeDocument/2006/relationships/image" Target="../media/image426.png"/><Relationship Id="rId30" Type="http://schemas.openxmlformats.org/officeDocument/2006/relationships/image" Target="../media/image429.png"/><Relationship Id="rId35" Type="http://schemas.openxmlformats.org/officeDocument/2006/relationships/image" Target="../media/image434.png"/><Relationship Id="rId43" Type="http://schemas.openxmlformats.org/officeDocument/2006/relationships/image" Target="../media/image442.png"/><Relationship Id="rId48" Type="http://schemas.openxmlformats.org/officeDocument/2006/relationships/image" Target="../media/image447.png"/><Relationship Id="rId56" Type="http://schemas.openxmlformats.org/officeDocument/2006/relationships/image" Target="../media/image455.jpeg"/><Relationship Id="rId8" Type="http://schemas.openxmlformats.org/officeDocument/2006/relationships/image" Target="../media/image407.png"/><Relationship Id="rId51" Type="http://schemas.openxmlformats.org/officeDocument/2006/relationships/image" Target="../media/image450.png"/><Relationship Id="rId3" Type="http://schemas.openxmlformats.org/officeDocument/2006/relationships/image" Target="../media/image40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5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59.wmf"/><Relationship Id="rId2" Type="http://schemas.openxmlformats.org/officeDocument/2006/relationships/image" Target="../media/image458.png"/><Relationship Id="rId1" Type="http://schemas.openxmlformats.org/officeDocument/2006/relationships/hyperlink" Target="http://www.macroscop.com/" TargetMode="External"/></Relationships>
</file>

<file path=xl/drawings/_rels/drawing8.xml.rels><?xml version="1.0" encoding="UTF-8" standalone="yes"?>
<Relationships xmlns="http://schemas.openxmlformats.org/package/2006/relationships"><Relationship Id="rId13" Type="http://schemas.openxmlformats.org/officeDocument/2006/relationships/image" Target="../media/image472.tiff"/><Relationship Id="rId18" Type="http://schemas.openxmlformats.org/officeDocument/2006/relationships/image" Target="../media/image477.jpeg"/><Relationship Id="rId26" Type="http://schemas.openxmlformats.org/officeDocument/2006/relationships/image" Target="../media/image485.jpeg"/><Relationship Id="rId39" Type="http://schemas.openxmlformats.org/officeDocument/2006/relationships/image" Target="../media/image498.jpeg"/><Relationship Id="rId3" Type="http://schemas.openxmlformats.org/officeDocument/2006/relationships/image" Target="../media/image462.jpeg"/><Relationship Id="rId21" Type="http://schemas.openxmlformats.org/officeDocument/2006/relationships/image" Target="../media/image480.jpeg"/><Relationship Id="rId34" Type="http://schemas.openxmlformats.org/officeDocument/2006/relationships/image" Target="../media/image493.jpeg"/><Relationship Id="rId42" Type="http://schemas.openxmlformats.org/officeDocument/2006/relationships/image" Target="../media/image501.jpeg"/><Relationship Id="rId47" Type="http://schemas.openxmlformats.org/officeDocument/2006/relationships/image" Target="../media/image506.jpeg"/><Relationship Id="rId50" Type="http://schemas.openxmlformats.org/officeDocument/2006/relationships/image" Target="../media/image509.jpeg"/><Relationship Id="rId7" Type="http://schemas.openxmlformats.org/officeDocument/2006/relationships/image" Target="../media/image466.jpeg"/><Relationship Id="rId12" Type="http://schemas.openxmlformats.org/officeDocument/2006/relationships/image" Target="../media/image471.jpeg"/><Relationship Id="rId17" Type="http://schemas.openxmlformats.org/officeDocument/2006/relationships/image" Target="../media/image476.jpeg"/><Relationship Id="rId25" Type="http://schemas.openxmlformats.org/officeDocument/2006/relationships/image" Target="../media/image484.jpeg"/><Relationship Id="rId33" Type="http://schemas.openxmlformats.org/officeDocument/2006/relationships/image" Target="../media/image492.jpeg"/><Relationship Id="rId38" Type="http://schemas.openxmlformats.org/officeDocument/2006/relationships/image" Target="../media/image497.jpeg"/><Relationship Id="rId46" Type="http://schemas.openxmlformats.org/officeDocument/2006/relationships/image" Target="../media/image505.tiff"/><Relationship Id="rId2" Type="http://schemas.openxmlformats.org/officeDocument/2006/relationships/image" Target="../media/image461.tiff"/><Relationship Id="rId16" Type="http://schemas.openxmlformats.org/officeDocument/2006/relationships/image" Target="../media/image475.jpeg"/><Relationship Id="rId20" Type="http://schemas.openxmlformats.org/officeDocument/2006/relationships/image" Target="../media/image479.jpeg"/><Relationship Id="rId29" Type="http://schemas.openxmlformats.org/officeDocument/2006/relationships/image" Target="../media/image488.jpeg"/><Relationship Id="rId41" Type="http://schemas.openxmlformats.org/officeDocument/2006/relationships/image" Target="../media/image500.jpeg"/><Relationship Id="rId1" Type="http://schemas.openxmlformats.org/officeDocument/2006/relationships/image" Target="../media/image460.emf"/><Relationship Id="rId6" Type="http://schemas.openxmlformats.org/officeDocument/2006/relationships/image" Target="../media/image465.jpeg"/><Relationship Id="rId11" Type="http://schemas.openxmlformats.org/officeDocument/2006/relationships/image" Target="../media/image470.jpeg"/><Relationship Id="rId24" Type="http://schemas.openxmlformats.org/officeDocument/2006/relationships/image" Target="../media/image483.jpeg"/><Relationship Id="rId32" Type="http://schemas.openxmlformats.org/officeDocument/2006/relationships/image" Target="../media/image491.jpeg"/><Relationship Id="rId37" Type="http://schemas.openxmlformats.org/officeDocument/2006/relationships/image" Target="../media/image496.jpeg"/><Relationship Id="rId40" Type="http://schemas.openxmlformats.org/officeDocument/2006/relationships/image" Target="../media/image499.tiff"/><Relationship Id="rId45" Type="http://schemas.openxmlformats.org/officeDocument/2006/relationships/image" Target="../media/image504.jpeg"/><Relationship Id="rId5" Type="http://schemas.openxmlformats.org/officeDocument/2006/relationships/image" Target="../media/image464.jpeg"/><Relationship Id="rId15" Type="http://schemas.openxmlformats.org/officeDocument/2006/relationships/image" Target="../media/image474.jpeg"/><Relationship Id="rId23" Type="http://schemas.openxmlformats.org/officeDocument/2006/relationships/image" Target="../media/image482.jpeg"/><Relationship Id="rId28" Type="http://schemas.openxmlformats.org/officeDocument/2006/relationships/image" Target="../media/image487.jpeg"/><Relationship Id="rId36" Type="http://schemas.openxmlformats.org/officeDocument/2006/relationships/image" Target="../media/image495.tiff"/><Relationship Id="rId49" Type="http://schemas.openxmlformats.org/officeDocument/2006/relationships/image" Target="../media/image508.jpeg"/><Relationship Id="rId10" Type="http://schemas.openxmlformats.org/officeDocument/2006/relationships/image" Target="../media/image469.jpeg"/><Relationship Id="rId19" Type="http://schemas.openxmlformats.org/officeDocument/2006/relationships/image" Target="../media/image478.tiff"/><Relationship Id="rId31" Type="http://schemas.openxmlformats.org/officeDocument/2006/relationships/image" Target="../media/image490.jpeg"/><Relationship Id="rId44" Type="http://schemas.openxmlformats.org/officeDocument/2006/relationships/image" Target="../media/image503.jpeg"/><Relationship Id="rId4" Type="http://schemas.openxmlformats.org/officeDocument/2006/relationships/image" Target="../media/image463.jpeg"/><Relationship Id="rId9" Type="http://schemas.openxmlformats.org/officeDocument/2006/relationships/image" Target="../media/image468.jpeg"/><Relationship Id="rId14" Type="http://schemas.openxmlformats.org/officeDocument/2006/relationships/image" Target="../media/image473.jpeg"/><Relationship Id="rId22" Type="http://schemas.openxmlformats.org/officeDocument/2006/relationships/image" Target="../media/image481.tiff"/><Relationship Id="rId27" Type="http://schemas.openxmlformats.org/officeDocument/2006/relationships/image" Target="../media/image486.tiff"/><Relationship Id="rId30" Type="http://schemas.openxmlformats.org/officeDocument/2006/relationships/image" Target="../media/image489.jpeg"/><Relationship Id="rId35" Type="http://schemas.openxmlformats.org/officeDocument/2006/relationships/image" Target="../media/image494.jpeg"/><Relationship Id="rId43" Type="http://schemas.openxmlformats.org/officeDocument/2006/relationships/image" Target="../media/image502.jpeg"/><Relationship Id="rId48" Type="http://schemas.openxmlformats.org/officeDocument/2006/relationships/image" Target="../media/image507.jpeg"/><Relationship Id="rId8" Type="http://schemas.openxmlformats.org/officeDocument/2006/relationships/image" Target="../media/image46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10.gif"/></Relationships>
</file>

<file path=xl/drawings/drawing1.xml><?xml version="1.0" encoding="utf-8"?>
<xdr:wsDr xmlns:xdr="http://schemas.openxmlformats.org/drawingml/2006/spreadsheetDrawing" xmlns:a="http://schemas.openxmlformats.org/drawingml/2006/main">
  <xdr:twoCellAnchor>
    <xdr:from>
      <xdr:col>2</xdr:col>
      <xdr:colOff>34925</xdr:colOff>
      <xdr:row>25</xdr:row>
      <xdr:rowOff>19050</xdr:rowOff>
    </xdr:from>
    <xdr:to>
      <xdr:col>2</xdr:col>
      <xdr:colOff>1520825</xdr:colOff>
      <xdr:row>25</xdr:row>
      <xdr:rowOff>847725</xdr:rowOff>
    </xdr:to>
    <xdr:pic>
      <xdr:nvPicPr>
        <xdr:cNvPr id="2" name="Имя " descr="Descr "/>
        <xdr:cNvPicPr>
          <a:picLocks noChangeAspect="1"/>
        </xdr:cNvPicPr>
      </xdr:nvPicPr>
      <xdr:blipFill>
        <a:blip xmlns:r="http://schemas.openxmlformats.org/officeDocument/2006/relationships" r:embed="rId1"/>
        <a:stretch>
          <a:fillRect/>
        </a:stretch>
      </xdr:blipFill>
      <xdr:spPr>
        <a:xfrm>
          <a:off x="1235075" y="3590925"/>
          <a:ext cx="561975" cy="123825"/>
        </a:xfrm>
        <a:prstGeom prst="rect">
          <a:avLst/>
        </a:prstGeom>
        <a:ln>
          <a:noFill/>
        </a:ln>
      </xdr:spPr>
    </xdr:pic>
    <xdr:clientData/>
  </xdr:twoCellAnchor>
  <xdr:twoCellAnchor>
    <xdr:from>
      <xdr:col>2</xdr:col>
      <xdr:colOff>34925</xdr:colOff>
      <xdr:row>51</xdr:row>
      <xdr:rowOff>19050</xdr:rowOff>
    </xdr:from>
    <xdr:to>
      <xdr:col>2</xdr:col>
      <xdr:colOff>1520825</xdr:colOff>
      <xdr:row>51</xdr:row>
      <xdr:rowOff>847725</xdr:rowOff>
    </xdr:to>
    <xdr:pic>
      <xdr:nvPicPr>
        <xdr:cNvPr id="3" name="Имя " descr="Descr "/>
        <xdr:cNvPicPr>
          <a:picLocks noChangeAspect="1"/>
        </xdr:cNvPicPr>
      </xdr:nvPicPr>
      <xdr:blipFill>
        <a:blip xmlns:r="http://schemas.openxmlformats.org/officeDocument/2006/relationships" r:embed="rId2"/>
        <a:stretch>
          <a:fillRect/>
        </a:stretch>
      </xdr:blipFill>
      <xdr:spPr>
        <a:xfrm>
          <a:off x="1235075" y="7305675"/>
          <a:ext cx="561975" cy="123825"/>
        </a:xfrm>
        <a:prstGeom prst="rect">
          <a:avLst/>
        </a:prstGeom>
        <a:ln>
          <a:noFill/>
        </a:ln>
      </xdr:spPr>
    </xdr:pic>
    <xdr:clientData/>
  </xdr:twoCellAnchor>
  <xdr:twoCellAnchor>
    <xdr:from>
      <xdr:col>2</xdr:col>
      <xdr:colOff>34925</xdr:colOff>
      <xdr:row>52</xdr:row>
      <xdr:rowOff>19050</xdr:rowOff>
    </xdr:from>
    <xdr:to>
      <xdr:col>2</xdr:col>
      <xdr:colOff>1520825</xdr:colOff>
      <xdr:row>52</xdr:row>
      <xdr:rowOff>847725</xdr:rowOff>
    </xdr:to>
    <xdr:pic>
      <xdr:nvPicPr>
        <xdr:cNvPr id="4" name="Имя " descr="Descr "/>
        <xdr:cNvPicPr>
          <a:picLocks noChangeAspect="1"/>
        </xdr:cNvPicPr>
      </xdr:nvPicPr>
      <xdr:blipFill>
        <a:blip xmlns:r="http://schemas.openxmlformats.org/officeDocument/2006/relationships" r:embed="rId3"/>
        <a:stretch>
          <a:fillRect/>
        </a:stretch>
      </xdr:blipFill>
      <xdr:spPr>
        <a:xfrm>
          <a:off x="1235075" y="7448550"/>
          <a:ext cx="561975" cy="123825"/>
        </a:xfrm>
        <a:prstGeom prst="rect">
          <a:avLst/>
        </a:prstGeom>
        <a:ln>
          <a:noFill/>
        </a:ln>
      </xdr:spPr>
    </xdr:pic>
    <xdr:clientData/>
  </xdr:twoCellAnchor>
  <xdr:twoCellAnchor>
    <xdr:from>
      <xdr:col>2</xdr:col>
      <xdr:colOff>34925</xdr:colOff>
      <xdr:row>58</xdr:row>
      <xdr:rowOff>19050</xdr:rowOff>
    </xdr:from>
    <xdr:to>
      <xdr:col>2</xdr:col>
      <xdr:colOff>1520825</xdr:colOff>
      <xdr:row>58</xdr:row>
      <xdr:rowOff>847725</xdr:rowOff>
    </xdr:to>
    <xdr:pic>
      <xdr:nvPicPr>
        <xdr:cNvPr id="5" name="Имя " descr="Descr "/>
        <xdr:cNvPicPr>
          <a:picLocks noChangeAspect="1"/>
        </xdr:cNvPicPr>
      </xdr:nvPicPr>
      <xdr:blipFill>
        <a:blip xmlns:r="http://schemas.openxmlformats.org/officeDocument/2006/relationships" r:embed="rId3"/>
        <a:stretch>
          <a:fillRect/>
        </a:stretch>
      </xdr:blipFill>
      <xdr:spPr>
        <a:xfrm>
          <a:off x="1235075" y="8305800"/>
          <a:ext cx="561975" cy="123825"/>
        </a:xfrm>
        <a:prstGeom prst="rect">
          <a:avLst/>
        </a:prstGeom>
        <a:ln>
          <a:noFill/>
        </a:ln>
      </xdr:spPr>
    </xdr:pic>
    <xdr:clientData/>
  </xdr:twoCellAnchor>
  <xdr:twoCellAnchor>
    <xdr:from>
      <xdr:col>2</xdr:col>
      <xdr:colOff>34925</xdr:colOff>
      <xdr:row>94</xdr:row>
      <xdr:rowOff>19050</xdr:rowOff>
    </xdr:from>
    <xdr:to>
      <xdr:col>2</xdr:col>
      <xdr:colOff>1520825</xdr:colOff>
      <xdr:row>94</xdr:row>
      <xdr:rowOff>847725</xdr:rowOff>
    </xdr:to>
    <xdr:pic>
      <xdr:nvPicPr>
        <xdr:cNvPr id="6" name="Имя " descr="Descr "/>
        <xdr:cNvPicPr>
          <a:picLocks noChangeAspect="1"/>
        </xdr:cNvPicPr>
      </xdr:nvPicPr>
      <xdr:blipFill>
        <a:blip xmlns:r="http://schemas.openxmlformats.org/officeDocument/2006/relationships" r:embed="rId1"/>
        <a:stretch>
          <a:fillRect/>
        </a:stretch>
      </xdr:blipFill>
      <xdr:spPr>
        <a:xfrm>
          <a:off x="1235075" y="13449300"/>
          <a:ext cx="561975" cy="123825"/>
        </a:xfrm>
        <a:prstGeom prst="rect">
          <a:avLst/>
        </a:prstGeom>
        <a:ln>
          <a:noFill/>
        </a:ln>
      </xdr:spPr>
    </xdr:pic>
    <xdr:clientData/>
  </xdr:twoCellAnchor>
  <xdr:twoCellAnchor>
    <xdr:from>
      <xdr:col>2</xdr:col>
      <xdr:colOff>34925</xdr:colOff>
      <xdr:row>95</xdr:row>
      <xdr:rowOff>19050</xdr:rowOff>
    </xdr:from>
    <xdr:to>
      <xdr:col>2</xdr:col>
      <xdr:colOff>1520825</xdr:colOff>
      <xdr:row>95</xdr:row>
      <xdr:rowOff>847725</xdr:rowOff>
    </xdr:to>
    <xdr:pic>
      <xdr:nvPicPr>
        <xdr:cNvPr id="7" name="Имя " descr="Descr "/>
        <xdr:cNvPicPr>
          <a:picLocks noChangeAspect="1"/>
        </xdr:cNvPicPr>
      </xdr:nvPicPr>
      <xdr:blipFill>
        <a:blip xmlns:r="http://schemas.openxmlformats.org/officeDocument/2006/relationships" r:embed="rId1"/>
        <a:stretch>
          <a:fillRect/>
        </a:stretch>
      </xdr:blipFill>
      <xdr:spPr>
        <a:xfrm>
          <a:off x="1235075" y="13592175"/>
          <a:ext cx="561975" cy="123825"/>
        </a:xfrm>
        <a:prstGeom prst="rect">
          <a:avLst/>
        </a:prstGeom>
        <a:ln>
          <a:noFill/>
        </a:ln>
      </xdr:spPr>
    </xdr:pic>
    <xdr:clientData/>
  </xdr:twoCellAnchor>
  <xdr:twoCellAnchor>
    <xdr:from>
      <xdr:col>2</xdr:col>
      <xdr:colOff>34925</xdr:colOff>
      <xdr:row>81</xdr:row>
      <xdr:rowOff>19050</xdr:rowOff>
    </xdr:from>
    <xdr:to>
      <xdr:col>2</xdr:col>
      <xdr:colOff>1520825</xdr:colOff>
      <xdr:row>81</xdr:row>
      <xdr:rowOff>847725</xdr:rowOff>
    </xdr:to>
    <xdr:pic>
      <xdr:nvPicPr>
        <xdr:cNvPr id="8" name="Имя " descr="Descr "/>
        <xdr:cNvPicPr>
          <a:picLocks noChangeAspect="1"/>
        </xdr:cNvPicPr>
      </xdr:nvPicPr>
      <xdr:blipFill>
        <a:blip xmlns:r="http://schemas.openxmlformats.org/officeDocument/2006/relationships" r:embed="rId1"/>
        <a:stretch>
          <a:fillRect/>
        </a:stretch>
      </xdr:blipFill>
      <xdr:spPr>
        <a:xfrm>
          <a:off x="1235075" y="11591925"/>
          <a:ext cx="561975" cy="123825"/>
        </a:xfrm>
        <a:prstGeom prst="rect">
          <a:avLst/>
        </a:prstGeom>
        <a:ln>
          <a:noFill/>
        </a:ln>
      </xdr:spPr>
    </xdr:pic>
    <xdr:clientData/>
  </xdr:twoCellAnchor>
  <xdr:twoCellAnchor>
    <xdr:from>
      <xdr:col>2</xdr:col>
      <xdr:colOff>34925</xdr:colOff>
      <xdr:row>115</xdr:row>
      <xdr:rowOff>19050</xdr:rowOff>
    </xdr:from>
    <xdr:to>
      <xdr:col>2</xdr:col>
      <xdr:colOff>1520825</xdr:colOff>
      <xdr:row>115</xdr:row>
      <xdr:rowOff>847725</xdr:rowOff>
    </xdr:to>
    <xdr:pic>
      <xdr:nvPicPr>
        <xdr:cNvPr id="9" name="Имя " descr="Descr "/>
        <xdr:cNvPicPr>
          <a:picLocks noChangeAspect="1"/>
        </xdr:cNvPicPr>
      </xdr:nvPicPr>
      <xdr:blipFill>
        <a:blip xmlns:r="http://schemas.openxmlformats.org/officeDocument/2006/relationships" r:embed="rId4"/>
        <a:stretch>
          <a:fillRect/>
        </a:stretch>
      </xdr:blipFill>
      <xdr:spPr>
        <a:xfrm>
          <a:off x="1235075" y="16449675"/>
          <a:ext cx="561975" cy="123825"/>
        </a:xfrm>
        <a:prstGeom prst="rect">
          <a:avLst/>
        </a:prstGeom>
        <a:ln>
          <a:noFill/>
        </a:ln>
      </xdr:spPr>
    </xdr:pic>
    <xdr:clientData/>
  </xdr:twoCellAnchor>
  <xdr:twoCellAnchor>
    <xdr:from>
      <xdr:col>2</xdr:col>
      <xdr:colOff>34925</xdr:colOff>
      <xdr:row>116</xdr:row>
      <xdr:rowOff>19050</xdr:rowOff>
    </xdr:from>
    <xdr:to>
      <xdr:col>2</xdr:col>
      <xdr:colOff>1520825</xdr:colOff>
      <xdr:row>116</xdr:row>
      <xdr:rowOff>847725</xdr:rowOff>
    </xdr:to>
    <xdr:pic>
      <xdr:nvPicPr>
        <xdr:cNvPr id="10" name="Имя " descr="Descr "/>
        <xdr:cNvPicPr>
          <a:picLocks noChangeAspect="1"/>
        </xdr:cNvPicPr>
      </xdr:nvPicPr>
      <xdr:blipFill>
        <a:blip xmlns:r="http://schemas.openxmlformats.org/officeDocument/2006/relationships" r:embed="rId5"/>
        <a:stretch>
          <a:fillRect/>
        </a:stretch>
      </xdr:blipFill>
      <xdr:spPr>
        <a:xfrm>
          <a:off x="1235075" y="16592550"/>
          <a:ext cx="561975" cy="123825"/>
        </a:xfrm>
        <a:prstGeom prst="rect">
          <a:avLst/>
        </a:prstGeom>
        <a:ln>
          <a:noFill/>
        </a:ln>
      </xdr:spPr>
    </xdr:pic>
    <xdr:clientData/>
  </xdr:twoCellAnchor>
  <xdr:twoCellAnchor>
    <xdr:from>
      <xdr:col>2</xdr:col>
      <xdr:colOff>34925</xdr:colOff>
      <xdr:row>117</xdr:row>
      <xdr:rowOff>19050</xdr:rowOff>
    </xdr:from>
    <xdr:to>
      <xdr:col>2</xdr:col>
      <xdr:colOff>1520825</xdr:colOff>
      <xdr:row>117</xdr:row>
      <xdr:rowOff>847725</xdr:rowOff>
    </xdr:to>
    <xdr:pic>
      <xdr:nvPicPr>
        <xdr:cNvPr id="11" name="Имя " descr="Descr "/>
        <xdr:cNvPicPr>
          <a:picLocks noChangeAspect="1"/>
        </xdr:cNvPicPr>
      </xdr:nvPicPr>
      <xdr:blipFill>
        <a:blip xmlns:r="http://schemas.openxmlformats.org/officeDocument/2006/relationships" r:embed="rId6"/>
        <a:stretch>
          <a:fillRect/>
        </a:stretch>
      </xdr:blipFill>
      <xdr:spPr>
        <a:xfrm>
          <a:off x="1235075" y="16735425"/>
          <a:ext cx="561975" cy="123825"/>
        </a:xfrm>
        <a:prstGeom prst="rect">
          <a:avLst/>
        </a:prstGeom>
        <a:ln>
          <a:noFill/>
        </a:ln>
      </xdr:spPr>
    </xdr:pic>
    <xdr:clientData/>
  </xdr:twoCellAnchor>
  <xdr:twoCellAnchor>
    <xdr:from>
      <xdr:col>2</xdr:col>
      <xdr:colOff>34925</xdr:colOff>
      <xdr:row>118</xdr:row>
      <xdr:rowOff>19050</xdr:rowOff>
    </xdr:from>
    <xdr:to>
      <xdr:col>2</xdr:col>
      <xdr:colOff>1520825</xdr:colOff>
      <xdr:row>118</xdr:row>
      <xdr:rowOff>847725</xdr:rowOff>
    </xdr:to>
    <xdr:pic>
      <xdr:nvPicPr>
        <xdr:cNvPr id="12" name="Имя " descr="Descr "/>
        <xdr:cNvPicPr>
          <a:picLocks noChangeAspect="1"/>
        </xdr:cNvPicPr>
      </xdr:nvPicPr>
      <xdr:blipFill>
        <a:blip xmlns:r="http://schemas.openxmlformats.org/officeDocument/2006/relationships" r:embed="rId7"/>
        <a:stretch>
          <a:fillRect/>
        </a:stretch>
      </xdr:blipFill>
      <xdr:spPr>
        <a:xfrm>
          <a:off x="1235075" y="16878300"/>
          <a:ext cx="561975" cy="123825"/>
        </a:xfrm>
        <a:prstGeom prst="rect">
          <a:avLst/>
        </a:prstGeom>
        <a:ln>
          <a:noFill/>
        </a:ln>
      </xdr:spPr>
    </xdr:pic>
    <xdr:clientData/>
  </xdr:twoCellAnchor>
  <xdr:twoCellAnchor>
    <xdr:from>
      <xdr:col>2</xdr:col>
      <xdr:colOff>34925</xdr:colOff>
      <xdr:row>119</xdr:row>
      <xdr:rowOff>19050</xdr:rowOff>
    </xdr:from>
    <xdr:to>
      <xdr:col>2</xdr:col>
      <xdr:colOff>1520825</xdr:colOff>
      <xdr:row>119</xdr:row>
      <xdr:rowOff>847725</xdr:rowOff>
    </xdr:to>
    <xdr:pic>
      <xdr:nvPicPr>
        <xdr:cNvPr id="13" name="Имя " descr="Descr "/>
        <xdr:cNvPicPr>
          <a:picLocks noChangeAspect="1"/>
        </xdr:cNvPicPr>
      </xdr:nvPicPr>
      <xdr:blipFill>
        <a:blip xmlns:r="http://schemas.openxmlformats.org/officeDocument/2006/relationships" r:embed="rId8"/>
        <a:stretch>
          <a:fillRect/>
        </a:stretch>
      </xdr:blipFill>
      <xdr:spPr>
        <a:xfrm>
          <a:off x="1235075" y="17021175"/>
          <a:ext cx="561975" cy="123825"/>
        </a:xfrm>
        <a:prstGeom prst="rect">
          <a:avLst/>
        </a:prstGeom>
        <a:ln>
          <a:noFill/>
        </a:ln>
      </xdr:spPr>
    </xdr:pic>
    <xdr:clientData/>
  </xdr:twoCellAnchor>
  <xdr:twoCellAnchor>
    <xdr:from>
      <xdr:col>2</xdr:col>
      <xdr:colOff>34925</xdr:colOff>
      <xdr:row>120</xdr:row>
      <xdr:rowOff>19050</xdr:rowOff>
    </xdr:from>
    <xdr:to>
      <xdr:col>2</xdr:col>
      <xdr:colOff>1520825</xdr:colOff>
      <xdr:row>120</xdr:row>
      <xdr:rowOff>847725</xdr:rowOff>
    </xdr:to>
    <xdr:pic>
      <xdr:nvPicPr>
        <xdr:cNvPr id="14" name="Имя " descr="Descr "/>
        <xdr:cNvPicPr>
          <a:picLocks noChangeAspect="1"/>
        </xdr:cNvPicPr>
      </xdr:nvPicPr>
      <xdr:blipFill>
        <a:blip xmlns:r="http://schemas.openxmlformats.org/officeDocument/2006/relationships" r:embed="rId9"/>
        <a:stretch>
          <a:fillRect/>
        </a:stretch>
      </xdr:blipFill>
      <xdr:spPr>
        <a:xfrm>
          <a:off x="1235075" y="17164050"/>
          <a:ext cx="561975" cy="123825"/>
        </a:xfrm>
        <a:prstGeom prst="rect">
          <a:avLst/>
        </a:prstGeom>
        <a:ln>
          <a:noFill/>
        </a:ln>
      </xdr:spPr>
    </xdr:pic>
    <xdr:clientData/>
  </xdr:twoCellAnchor>
  <xdr:twoCellAnchor>
    <xdr:from>
      <xdr:col>2</xdr:col>
      <xdr:colOff>34925</xdr:colOff>
      <xdr:row>121</xdr:row>
      <xdr:rowOff>19050</xdr:rowOff>
    </xdr:from>
    <xdr:to>
      <xdr:col>2</xdr:col>
      <xdr:colOff>1520825</xdr:colOff>
      <xdr:row>121</xdr:row>
      <xdr:rowOff>847725</xdr:rowOff>
    </xdr:to>
    <xdr:pic>
      <xdr:nvPicPr>
        <xdr:cNvPr id="15" name="Имя " descr="Descr "/>
        <xdr:cNvPicPr>
          <a:picLocks noChangeAspect="1"/>
        </xdr:cNvPicPr>
      </xdr:nvPicPr>
      <xdr:blipFill>
        <a:blip xmlns:r="http://schemas.openxmlformats.org/officeDocument/2006/relationships" r:embed="rId10"/>
        <a:stretch>
          <a:fillRect/>
        </a:stretch>
      </xdr:blipFill>
      <xdr:spPr>
        <a:xfrm>
          <a:off x="1235075" y="17306925"/>
          <a:ext cx="561975" cy="123825"/>
        </a:xfrm>
        <a:prstGeom prst="rect">
          <a:avLst/>
        </a:prstGeom>
        <a:ln>
          <a:noFill/>
        </a:ln>
      </xdr:spPr>
    </xdr:pic>
    <xdr:clientData/>
  </xdr:twoCellAnchor>
  <xdr:twoCellAnchor>
    <xdr:from>
      <xdr:col>2</xdr:col>
      <xdr:colOff>34925</xdr:colOff>
      <xdr:row>124</xdr:row>
      <xdr:rowOff>19050</xdr:rowOff>
    </xdr:from>
    <xdr:to>
      <xdr:col>2</xdr:col>
      <xdr:colOff>1520825</xdr:colOff>
      <xdr:row>124</xdr:row>
      <xdr:rowOff>847725</xdr:rowOff>
    </xdr:to>
    <xdr:pic>
      <xdr:nvPicPr>
        <xdr:cNvPr id="16" name="Имя " descr="Descr "/>
        <xdr:cNvPicPr>
          <a:picLocks noChangeAspect="1"/>
        </xdr:cNvPicPr>
      </xdr:nvPicPr>
      <xdr:blipFill>
        <a:blip xmlns:r="http://schemas.openxmlformats.org/officeDocument/2006/relationships" r:embed="rId11"/>
        <a:stretch>
          <a:fillRect/>
        </a:stretch>
      </xdr:blipFill>
      <xdr:spPr>
        <a:xfrm>
          <a:off x="1235075" y="17735550"/>
          <a:ext cx="561975" cy="123825"/>
        </a:xfrm>
        <a:prstGeom prst="rect">
          <a:avLst/>
        </a:prstGeom>
        <a:ln>
          <a:noFill/>
        </a:ln>
      </xdr:spPr>
    </xdr:pic>
    <xdr:clientData/>
  </xdr:twoCellAnchor>
  <xdr:twoCellAnchor>
    <xdr:from>
      <xdr:col>2</xdr:col>
      <xdr:colOff>34925</xdr:colOff>
      <xdr:row>125</xdr:row>
      <xdr:rowOff>19050</xdr:rowOff>
    </xdr:from>
    <xdr:to>
      <xdr:col>2</xdr:col>
      <xdr:colOff>1520825</xdr:colOff>
      <xdr:row>125</xdr:row>
      <xdr:rowOff>847725</xdr:rowOff>
    </xdr:to>
    <xdr:pic>
      <xdr:nvPicPr>
        <xdr:cNvPr id="17" name="Имя " descr="Descr "/>
        <xdr:cNvPicPr>
          <a:picLocks noChangeAspect="1"/>
        </xdr:cNvPicPr>
      </xdr:nvPicPr>
      <xdr:blipFill>
        <a:blip xmlns:r="http://schemas.openxmlformats.org/officeDocument/2006/relationships" r:embed="rId12"/>
        <a:stretch>
          <a:fillRect/>
        </a:stretch>
      </xdr:blipFill>
      <xdr:spPr>
        <a:xfrm>
          <a:off x="1235075" y="17878425"/>
          <a:ext cx="561975" cy="123825"/>
        </a:xfrm>
        <a:prstGeom prst="rect">
          <a:avLst/>
        </a:prstGeom>
        <a:ln>
          <a:noFill/>
        </a:ln>
      </xdr:spPr>
    </xdr:pic>
    <xdr:clientData/>
  </xdr:twoCellAnchor>
  <xdr:twoCellAnchor>
    <xdr:from>
      <xdr:col>2</xdr:col>
      <xdr:colOff>34925</xdr:colOff>
      <xdr:row>112</xdr:row>
      <xdr:rowOff>19050</xdr:rowOff>
    </xdr:from>
    <xdr:to>
      <xdr:col>2</xdr:col>
      <xdr:colOff>1520825</xdr:colOff>
      <xdr:row>112</xdr:row>
      <xdr:rowOff>847725</xdr:rowOff>
    </xdr:to>
    <xdr:pic>
      <xdr:nvPicPr>
        <xdr:cNvPr id="18" name="Имя " descr="Descr "/>
        <xdr:cNvPicPr>
          <a:picLocks noChangeAspect="1"/>
        </xdr:cNvPicPr>
      </xdr:nvPicPr>
      <xdr:blipFill>
        <a:blip xmlns:r="http://schemas.openxmlformats.org/officeDocument/2006/relationships" r:embed="rId13"/>
        <a:stretch>
          <a:fillRect/>
        </a:stretch>
      </xdr:blipFill>
      <xdr:spPr>
        <a:xfrm>
          <a:off x="1235075" y="16021050"/>
          <a:ext cx="561975" cy="123825"/>
        </a:xfrm>
        <a:prstGeom prst="rect">
          <a:avLst/>
        </a:prstGeom>
        <a:ln>
          <a:noFill/>
        </a:ln>
      </xdr:spPr>
    </xdr:pic>
    <xdr:clientData/>
  </xdr:twoCellAnchor>
  <xdr:twoCellAnchor>
    <xdr:from>
      <xdr:col>2</xdr:col>
      <xdr:colOff>34925</xdr:colOff>
      <xdr:row>113</xdr:row>
      <xdr:rowOff>19050</xdr:rowOff>
    </xdr:from>
    <xdr:to>
      <xdr:col>2</xdr:col>
      <xdr:colOff>1520825</xdr:colOff>
      <xdr:row>113</xdr:row>
      <xdr:rowOff>847725</xdr:rowOff>
    </xdr:to>
    <xdr:pic>
      <xdr:nvPicPr>
        <xdr:cNvPr id="19" name="Имя " descr="Descr "/>
        <xdr:cNvPicPr>
          <a:picLocks noChangeAspect="1"/>
        </xdr:cNvPicPr>
      </xdr:nvPicPr>
      <xdr:blipFill>
        <a:blip xmlns:r="http://schemas.openxmlformats.org/officeDocument/2006/relationships" r:embed="rId14"/>
        <a:stretch>
          <a:fillRect/>
        </a:stretch>
      </xdr:blipFill>
      <xdr:spPr>
        <a:xfrm>
          <a:off x="1235075" y="16163925"/>
          <a:ext cx="561975" cy="123825"/>
        </a:xfrm>
        <a:prstGeom prst="rect">
          <a:avLst/>
        </a:prstGeom>
        <a:ln>
          <a:noFill/>
        </a:ln>
      </xdr:spPr>
    </xdr:pic>
    <xdr:clientData/>
  </xdr:twoCellAnchor>
  <xdr:absoluteAnchor>
    <xdr:pos x="2615166" y="88900"/>
    <xdr:ext cx="6531714" cy="1050556"/>
    <xdr:sp macro="" textlink="">
      <xdr:nvSpPr>
        <xdr:cNvPr id="20" name="Скругленный прямоугольник 19"/>
        <xdr:cNvSpPr/>
      </xdr:nvSpPr>
      <xdr:spPr>
        <a:xfrm>
          <a:off x="2615166" y="88900"/>
          <a:ext cx="6531714" cy="1050556"/>
        </a:xfrm>
        <a:prstGeom prst="roundRect">
          <a:avLst>
            <a:gd name="adj" fmla="val 7020"/>
          </a:avLst>
        </a:prstGeom>
        <a:solidFill>
          <a:srgbClr val="FFFFFF"/>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absoluteAnchor>
  <xdr:absoluteAnchor>
    <xdr:pos x="2989816" y="127000"/>
    <xdr:ext cx="1518906" cy="253114"/>
    <xdr:sp macro="" textlink="">
      <xdr:nvSpPr>
        <xdr:cNvPr id="21" name="TextBox 20"/>
        <xdr:cNvSpPr txBox="1"/>
      </xdr:nvSpPr>
      <xdr:spPr>
        <a:xfrm>
          <a:off x="2989816" y="127000"/>
          <a:ext cx="1518906" cy="253114"/>
        </a:xfrm>
        <a:prstGeom prst="rect">
          <a:avLst/>
        </a:prstGeom>
        <a:solidFill>
          <a:srgbClr val="FFFFFF"/>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l"/>
          <a:r>
            <a:rPr lang="ru-RU" sz="1100" b="1" i="0">
              <a:solidFill>
                <a:srgbClr val="000000"/>
              </a:solidFill>
            </a:rPr>
            <a:t>Видеорегистраторы</a:t>
          </a:r>
        </a:p>
      </xdr:txBody>
    </xdr:sp>
    <xdr:clientData/>
  </xdr:absoluteAnchor>
  <xdr:absoluteAnchor>
    <xdr:pos x="3116816" y="380114"/>
    <xdr:ext cx="1709406" cy="253114"/>
    <xdr:sp macro="" textlink="">
      <xdr:nvSpPr>
        <xdr:cNvPr id="22" name="TextBox 21">
          <a:hlinkClick xmlns:r="http://schemas.openxmlformats.org/officeDocument/2006/relationships" r:id="rId15"/>
        </xdr:cNvPr>
        <xdr:cNvSpPr txBox="1"/>
      </xdr:nvSpPr>
      <xdr:spPr>
        <a:xfrm>
          <a:off x="3116816" y="380114"/>
          <a:ext cx="1709406" cy="253114"/>
        </a:xfrm>
        <a:prstGeom prst="rect">
          <a:avLst/>
        </a:prstGeom>
        <a:solidFill>
          <a:srgbClr val="FFFFFF"/>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l"/>
          <a:r>
            <a:rPr lang="en-US" sz="1100" b="0" i="0">
              <a:solidFill>
                <a:srgbClr val="000000"/>
              </a:solidFill>
            </a:rPr>
            <a:t>IP-</a:t>
          </a:r>
          <a:r>
            <a:rPr lang="ru-RU" sz="1100" b="0" i="0">
              <a:solidFill>
                <a:srgbClr val="000000"/>
              </a:solidFill>
            </a:rPr>
            <a:t>видеорегистраторы</a:t>
          </a:r>
          <a:endParaRPr lang="en-US" sz="1100" b="0" i="0">
            <a:solidFill>
              <a:srgbClr val="000000"/>
            </a:solidFill>
          </a:endParaRPr>
        </a:p>
        <a:p>
          <a:pPr algn="l"/>
          <a:endParaRPr lang="ru-RU" sz="1100" b="0" i="0">
            <a:solidFill>
              <a:srgbClr val="000000"/>
            </a:solidFill>
          </a:endParaRPr>
        </a:p>
      </xdr:txBody>
    </xdr:sp>
    <xdr:clientData/>
  </xdr:absoluteAnchor>
  <xdr:absoluteAnchor>
    <xdr:pos x="3116816" y="633228"/>
    <xdr:ext cx="1709406" cy="253114"/>
    <xdr:sp macro="" textlink="">
      <xdr:nvSpPr>
        <xdr:cNvPr id="23" name="TextBox 22">
          <a:hlinkClick xmlns:r="http://schemas.openxmlformats.org/officeDocument/2006/relationships" r:id="rId16"/>
        </xdr:cNvPr>
        <xdr:cNvSpPr txBox="1"/>
      </xdr:nvSpPr>
      <xdr:spPr>
        <a:xfrm>
          <a:off x="3116816" y="633228"/>
          <a:ext cx="1709406" cy="253114"/>
        </a:xfrm>
        <a:prstGeom prst="rect">
          <a:avLst/>
        </a:prstGeom>
        <a:solidFill>
          <a:srgbClr val="FFFFFF"/>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l"/>
          <a:r>
            <a:rPr lang="en-US" sz="1100" b="0" i="0">
              <a:solidFill>
                <a:srgbClr val="000000"/>
              </a:solidFill>
            </a:rPr>
            <a:t>AHD-</a:t>
          </a:r>
          <a:r>
            <a:rPr lang="ru-RU" sz="1100" b="0" i="0">
              <a:solidFill>
                <a:srgbClr val="000000"/>
              </a:solidFill>
            </a:rPr>
            <a:t>видеорегистраторы</a:t>
          </a:r>
        </a:p>
      </xdr:txBody>
    </xdr:sp>
    <xdr:clientData/>
  </xdr:absoluteAnchor>
  <xdr:absoluteAnchor>
    <xdr:pos x="4826222" y="151957"/>
    <xdr:ext cx="0" cy="860942"/>
    <xdr:cxnSp macro="">
      <xdr:nvCxnSpPr>
        <xdr:cNvPr id="24" name="Скругленная соединительная линия 23"/>
        <xdr:cNvCxnSpPr/>
      </xdr:nvCxnSpPr>
      <xdr:spPr>
        <a:xfrm>
          <a:off x="4826222" y="151957"/>
          <a:ext cx="0" cy="860942"/>
        </a:xfrm>
        <a:prstGeom prst="curvedConnector3">
          <a:avLst/>
        </a:prstGeom>
        <a:ln w="25400"/>
      </xdr:spPr>
      <xdr:style>
        <a:lnRef idx="1">
          <a:schemeClr val="accent1"/>
        </a:lnRef>
        <a:fillRef idx="0">
          <a:schemeClr val="accent1"/>
        </a:fillRef>
        <a:effectRef idx="0">
          <a:schemeClr val="accent1"/>
        </a:effectRef>
        <a:fontRef idx="minor">
          <a:schemeClr val="tx1"/>
        </a:fontRef>
      </xdr:style>
    </xdr:cxnSp>
    <xdr:clientData/>
  </xdr:absoluteAnchor>
  <xdr:absoluteAnchor>
    <xdr:pos x="4889722" y="127000"/>
    <xdr:ext cx="1524000" cy="253114"/>
    <xdr:sp macro="" textlink="">
      <xdr:nvSpPr>
        <xdr:cNvPr id="25" name="TextBox 24"/>
        <xdr:cNvSpPr txBox="1"/>
      </xdr:nvSpPr>
      <xdr:spPr>
        <a:xfrm>
          <a:off x="4889722" y="127000"/>
          <a:ext cx="1524000" cy="253114"/>
        </a:xfrm>
        <a:prstGeom prst="rect">
          <a:avLst/>
        </a:prstGeom>
        <a:solidFill>
          <a:srgbClr val="FFFFFF"/>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l"/>
          <a:r>
            <a:rPr lang="ru-RU" sz="1100" b="1" i="0">
              <a:solidFill>
                <a:srgbClr val="000000"/>
              </a:solidFill>
            </a:rPr>
            <a:t>Видеокамеры</a:t>
          </a:r>
        </a:p>
      </xdr:txBody>
    </xdr:sp>
    <xdr:clientData/>
  </xdr:absoluteAnchor>
  <xdr:absoluteAnchor>
    <xdr:pos x="5016722" y="354714"/>
    <xdr:ext cx="1778000" cy="253114"/>
    <xdr:sp macro="" textlink="">
      <xdr:nvSpPr>
        <xdr:cNvPr id="26" name="TextBox 25">
          <a:hlinkClick xmlns:r="http://schemas.openxmlformats.org/officeDocument/2006/relationships" r:id="rId17"/>
        </xdr:cNvPr>
        <xdr:cNvSpPr txBox="1"/>
      </xdr:nvSpPr>
      <xdr:spPr>
        <a:xfrm>
          <a:off x="5016722" y="354714"/>
          <a:ext cx="1778000" cy="253114"/>
        </a:xfrm>
        <a:prstGeom prst="rect">
          <a:avLst/>
        </a:prstGeom>
        <a:solidFill>
          <a:srgbClr val="FFFFFF"/>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l"/>
          <a:r>
            <a:rPr lang="en-US" sz="1100" b="0" i="0">
              <a:solidFill>
                <a:srgbClr val="000000"/>
              </a:solidFill>
            </a:rPr>
            <a:t>IP-</a:t>
          </a:r>
          <a:r>
            <a:rPr lang="ru-RU" sz="1100" b="0" i="0">
              <a:solidFill>
                <a:srgbClr val="000000"/>
              </a:solidFill>
            </a:rPr>
            <a:t>видеокамеры</a:t>
          </a:r>
        </a:p>
      </xdr:txBody>
    </xdr:sp>
    <xdr:clientData/>
  </xdr:absoluteAnchor>
  <xdr:absoluteAnchor>
    <xdr:pos x="5016722" y="544328"/>
    <xdr:ext cx="1778000" cy="253114"/>
    <xdr:sp macro="" textlink="">
      <xdr:nvSpPr>
        <xdr:cNvPr id="27" name="TextBox 26">
          <a:hlinkClick xmlns:r="http://schemas.openxmlformats.org/officeDocument/2006/relationships" r:id="rId18"/>
        </xdr:cNvPr>
        <xdr:cNvSpPr txBox="1"/>
      </xdr:nvSpPr>
      <xdr:spPr>
        <a:xfrm>
          <a:off x="5016722" y="544328"/>
          <a:ext cx="1778000" cy="253114"/>
        </a:xfrm>
        <a:prstGeom prst="rect">
          <a:avLst/>
        </a:prstGeom>
        <a:solidFill>
          <a:srgbClr val="FFFFFF"/>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l"/>
          <a:r>
            <a:rPr lang="en-US" sz="1100" b="0" i="0">
              <a:solidFill>
                <a:srgbClr val="000000"/>
              </a:solidFill>
            </a:rPr>
            <a:t>AHD-</a:t>
          </a:r>
          <a:r>
            <a:rPr lang="ru-RU" sz="1100" b="0" i="0">
              <a:solidFill>
                <a:srgbClr val="000000"/>
              </a:solidFill>
            </a:rPr>
            <a:t>видеокамеры</a:t>
          </a:r>
        </a:p>
      </xdr:txBody>
    </xdr:sp>
    <xdr:clientData/>
  </xdr:absoluteAnchor>
  <xdr:absoluteAnchor>
    <xdr:pos x="6858222" y="151957"/>
    <xdr:ext cx="0" cy="860942"/>
    <xdr:cxnSp macro="">
      <xdr:nvCxnSpPr>
        <xdr:cNvPr id="28" name="Скругленная соединительная линия 27"/>
        <xdr:cNvCxnSpPr/>
      </xdr:nvCxnSpPr>
      <xdr:spPr>
        <a:xfrm>
          <a:off x="6858222" y="151957"/>
          <a:ext cx="0" cy="860942"/>
        </a:xfrm>
        <a:prstGeom prst="curvedConnector3">
          <a:avLst/>
        </a:prstGeom>
        <a:ln w="25400"/>
      </xdr:spPr>
      <xdr:style>
        <a:lnRef idx="1">
          <a:schemeClr val="accent1"/>
        </a:lnRef>
        <a:fillRef idx="0">
          <a:schemeClr val="accent1"/>
        </a:fillRef>
        <a:effectRef idx="0">
          <a:schemeClr val="accent1"/>
        </a:effectRef>
        <a:fontRef idx="minor">
          <a:schemeClr val="tx1"/>
        </a:fontRef>
      </xdr:style>
    </xdr:cxnSp>
    <xdr:clientData/>
  </xdr:absoluteAnchor>
  <xdr:absoluteAnchor>
    <xdr:pos x="6921722" y="127000"/>
    <xdr:ext cx="1653435" cy="253114"/>
    <xdr:sp macro="" textlink="">
      <xdr:nvSpPr>
        <xdr:cNvPr id="29" name="TextBox 28"/>
        <xdr:cNvSpPr txBox="1"/>
      </xdr:nvSpPr>
      <xdr:spPr>
        <a:xfrm>
          <a:off x="6921722" y="127000"/>
          <a:ext cx="1653435" cy="253114"/>
        </a:xfrm>
        <a:prstGeom prst="rect">
          <a:avLst/>
        </a:prstGeom>
        <a:solidFill>
          <a:srgbClr val="FFFFFF"/>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l"/>
          <a:r>
            <a:rPr lang="ru-RU" sz="1100" b="1" i="0">
              <a:solidFill>
                <a:srgbClr val="000000"/>
              </a:solidFill>
            </a:rPr>
            <a:t>Прочее оборудование</a:t>
          </a:r>
        </a:p>
      </xdr:txBody>
    </xdr:sp>
    <xdr:clientData/>
  </xdr:absoluteAnchor>
  <xdr:absoluteAnchor>
    <xdr:pos x="7048722" y="380114"/>
    <xdr:ext cx="2101923" cy="253114"/>
    <xdr:sp macro="" textlink="">
      <xdr:nvSpPr>
        <xdr:cNvPr id="30" name="TextBox 29">
          <a:hlinkClick xmlns:r="http://schemas.openxmlformats.org/officeDocument/2006/relationships" r:id="rId19"/>
        </xdr:cNvPr>
        <xdr:cNvSpPr txBox="1"/>
      </xdr:nvSpPr>
      <xdr:spPr>
        <a:xfrm>
          <a:off x="7048722" y="380114"/>
          <a:ext cx="2101923" cy="253114"/>
        </a:xfrm>
        <a:prstGeom prst="rect">
          <a:avLst/>
        </a:prstGeom>
        <a:solidFill>
          <a:srgbClr val="FFFFFF"/>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l"/>
          <a:r>
            <a:rPr lang="ru-RU" sz="1100" b="0" i="0">
              <a:solidFill>
                <a:srgbClr val="000000"/>
              </a:solidFill>
            </a:rPr>
            <a:t>Блоки питания</a:t>
          </a:r>
        </a:p>
      </xdr:txBody>
    </xdr:sp>
    <xdr:clientData/>
  </xdr:absoluteAnchor>
  <xdr:absoluteAnchor>
    <xdr:pos x="7048722" y="633228"/>
    <xdr:ext cx="2101923" cy="253114"/>
    <xdr:sp macro="" textlink="">
      <xdr:nvSpPr>
        <xdr:cNvPr id="31" name="TextBox 30">
          <a:hlinkClick xmlns:r="http://schemas.openxmlformats.org/officeDocument/2006/relationships" r:id="rId20"/>
        </xdr:cNvPr>
        <xdr:cNvSpPr txBox="1"/>
      </xdr:nvSpPr>
      <xdr:spPr>
        <a:xfrm>
          <a:off x="7048722" y="633228"/>
          <a:ext cx="2101923" cy="253114"/>
        </a:xfrm>
        <a:prstGeom prst="rect">
          <a:avLst/>
        </a:prstGeom>
        <a:solidFill>
          <a:srgbClr val="FFFFFF"/>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algn="l"/>
          <a:r>
            <a:rPr lang="ru-RU" sz="1100" b="0" i="0">
              <a:solidFill>
                <a:srgbClr val="000000"/>
              </a:solidFill>
            </a:rPr>
            <a:t>Дополнительное оборудование</a:t>
          </a:r>
        </a:p>
      </xdr:txBody>
    </xdr:sp>
    <xdr:clientData/>
  </xdr:absoluteAnchor>
  <xdr:oneCellAnchor>
    <xdr:from>
      <xdr:col>1</xdr:col>
      <xdr:colOff>0</xdr:colOff>
      <xdr:row>3</xdr:row>
      <xdr:rowOff>0</xdr:rowOff>
    </xdr:from>
    <xdr:ext cx="2517011" cy="686686"/>
    <xdr:pic>
      <xdr:nvPicPr>
        <xdr:cNvPr id="32" name="Рисунок 3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00075" y="428625"/>
          <a:ext cx="2517011" cy="686686"/>
        </a:xfrm>
        <a:prstGeom prst="rect">
          <a:avLst/>
        </a:prstGeom>
      </xdr:spPr>
    </xdr:pic>
    <xdr:clientData/>
  </xdr:oneCellAnchor>
  <xdr:oneCellAnchor>
    <xdr:from>
      <xdr:col>2</xdr:col>
      <xdr:colOff>33227</xdr:colOff>
      <xdr:row>63</xdr:row>
      <xdr:rowOff>166134</xdr:rowOff>
    </xdr:from>
    <xdr:ext cx="1421788" cy="708837"/>
    <xdr:pic>
      <xdr:nvPicPr>
        <xdr:cNvPr id="33" name="Рисунок 32"/>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233377" y="9148209"/>
          <a:ext cx="1421788" cy="708837"/>
        </a:xfrm>
        <a:prstGeom prst="rect">
          <a:avLst/>
        </a:prstGeom>
      </xdr:spPr>
    </xdr:pic>
    <xdr:clientData/>
  </xdr:oneCellAnchor>
  <xdr:oneCellAnchor>
    <xdr:from>
      <xdr:col>2</xdr:col>
      <xdr:colOff>66454</xdr:colOff>
      <xdr:row>65</xdr:row>
      <xdr:rowOff>232588</xdr:rowOff>
    </xdr:from>
    <xdr:ext cx="1421788" cy="708837"/>
    <xdr:pic>
      <xdr:nvPicPr>
        <xdr:cNvPr id="34" name="Рисунок 33"/>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266604" y="9433738"/>
          <a:ext cx="1421788" cy="708837"/>
        </a:xfrm>
        <a:prstGeom prst="rect">
          <a:avLst/>
        </a:prstGeom>
      </xdr:spPr>
    </xdr:pic>
    <xdr:clientData/>
  </xdr:oneCellAnchor>
  <xdr:oneCellAnchor>
    <xdr:from>
      <xdr:col>2</xdr:col>
      <xdr:colOff>343343</xdr:colOff>
      <xdr:row>12</xdr:row>
      <xdr:rowOff>22151</xdr:rowOff>
    </xdr:from>
    <xdr:ext cx="941424" cy="870289"/>
    <xdr:pic>
      <xdr:nvPicPr>
        <xdr:cNvPr id="35" name="Рисунок 34"/>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543493" y="1736651"/>
          <a:ext cx="941424" cy="870289"/>
        </a:xfrm>
        <a:prstGeom prst="rect">
          <a:avLst/>
        </a:prstGeom>
      </xdr:spPr>
    </xdr:pic>
    <xdr:clientData/>
  </xdr:oneCellAnchor>
  <xdr:oneCellAnchor>
    <xdr:from>
      <xdr:col>2</xdr:col>
      <xdr:colOff>310116</xdr:colOff>
      <xdr:row>13</xdr:row>
      <xdr:rowOff>44302</xdr:rowOff>
    </xdr:from>
    <xdr:ext cx="874971" cy="839097"/>
    <xdr:pic>
      <xdr:nvPicPr>
        <xdr:cNvPr id="36" name="Рисунок 35"/>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10266" y="1901677"/>
          <a:ext cx="874971" cy="839097"/>
        </a:xfrm>
        <a:prstGeom prst="rect">
          <a:avLst/>
        </a:prstGeom>
      </xdr:spPr>
    </xdr:pic>
    <xdr:clientData/>
  </xdr:oneCellAnchor>
  <xdr:oneCellAnchor>
    <xdr:from>
      <xdr:col>2</xdr:col>
      <xdr:colOff>77530</xdr:colOff>
      <xdr:row>14</xdr:row>
      <xdr:rowOff>188287</xdr:rowOff>
    </xdr:from>
    <xdr:ext cx="1346223" cy="520552"/>
    <xdr:pic>
      <xdr:nvPicPr>
        <xdr:cNvPr id="37" name="Рисунок 36"/>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77680" y="2140912"/>
          <a:ext cx="1346223" cy="520552"/>
        </a:xfrm>
        <a:prstGeom prst="rect">
          <a:avLst/>
        </a:prstGeom>
      </xdr:spPr>
    </xdr:pic>
    <xdr:clientData/>
  </xdr:oneCellAnchor>
  <xdr:oneCellAnchor>
    <xdr:from>
      <xdr:col>2</xdr:col>
      <xdr:colOff>343343</xdr:colOff>
      <xdr:row>17</xdr:row>
      <xdr:rowOff>33227</xdr:rowOff>
    </xdr:from>
    <xdr:ext cx="825810" cy="752475"/>
    <xdr:pic>
      <xdr:nvPicPr>
        <xdr:cNvPr id="38" name="Рисунок 37"/>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543493" y="2462102"/>
          <a:ext cx="825810" cy="752475"/>
        </a:xfrm>
        <a:prstGeom prst="rect">
          <a:avLst/>
        </a:prstGeom>
      </xdr:spPr>
    </xdr:pic>
    <xdr:clientData/>
  </xdr:oneCellAnchor>
  <xdr:oneCellAnchor>
    <xdr:from>
      <xdr:col>2</xdr:col>
      <xdr:colOff>299041</xdr:colOff>
      <xdr:row>18</xdr:row>
      <xdr:rowOff>88605</xdr:rowOff>
    </xdr:from>
    <xdr:ext cx="930348" cy="720670"/>
    <xdr:pic>
      <xdr:nvPicPr>
        <xdr:cNvPr id="39" name="Рисунок 38"/>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499191" y="2660355"/>
          <a:ext cx="930348" cy="720670"/>
        </a:xfrm>
        <a:prstGeom prst="rect">
          <a:avLst/>
        </a:prstGeom>
      </xdr:spPr>
    </xdr:pic>
    <xdr:clientData/>
  </xdr:oneCellAnchor>
  <xdr:oneCellAnchor>
    <xdr:from>
      <xdr:col>2</xdr:col>
      <xdr:colOff>343343</xdr:colOff>
      <xdr:row>20</xdr:row>
      <xdr:rowOff>44302</xdr:rowOff>
    </xdr:from>
    <xdr:ext cx="908197" cy="840082"/>
    <xdr:pic>
      <xdr:nvPicPr>
        <xdr:cNvPr id="40" name="Рисунок 39"/>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543493" y="2901802"/>
          <a:ext cx="908197" cy="840082"/>
        </a:xfrm>
        <a:prstGeom prst="rect">
          <a:avLst/>
        </a:prstGeom>
      </xdr:spPr>
    </xdr:pic>
    <xdr:clientData/>
  </xdr:oneCellAnchor>
  <xdr:oneCellAnchor>
    <xdr:from>
      <xdr:col>2</xdr:col>
      <xdr:colOff>110756</xdr:colOff>
      <xdr:row>22</xdr:row>
      <xdr:rowOff>22151</xdr:rowOff>
    </xdr:from>
    <xdr:ext cx="1284367" cy="852820"/>
    <xdr:pic>
      <xdr:nvPicPr>
        <xdr:cNvPr id="41" name="Рисунок 40"/>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310906" y="3165401"/>
          <a:ext cx="1284367" cy="852820"/>
        </a:xfrm>
        <a:prstGeom prst="rect">
          <a:avLst/>
        </a:prstGeom>
      </xdr:spPr>
    </xdr:pic>
    <xdr:clientData/>
  </xdr:oneCellAnchor>
  <xdr:oneCellAnchor>
    <xdr:from>
      <xdr:col>2</xdr:col>
      <xdr:colOff>188285</xdr:colOff>
      <xdr:row>23</xdr:row>
      <xdr:rowOff>99681</xdr:rowOff>
    </xdr:from>
    <xdr:ext cx="1140785" cy="757481"/>
    <xdr:pic>
      <xdr:nvPicPr>
        <xdr:cNvPr id="42" name="Рисунок 41"/>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88435" y="3385806"/>
          <a:ext cx="1140785" cy="757481"/>
        </a:xfrm>
        <a:prstGeom prst="rect">
          <a:avLst/>
        </a:prstGeom>
      </xdr:spPr>
    </xdr:pic>
    <xdr:clientData/>
  </xdr:oneCellAnchor>
  <xdr:oneCellAnchor>
    <xdr:from>
      <xdr:col>2</xdr:col>
      <xdr:colOff>332266</xdr:colOff>
      <xdr:row>28</xdr:row>
      <xdr:rowOff>33227</xdr:rowOff>
    </xdr:from>
    <xdr:ext cx="908197" cy="828276"/>
    <xdr:pic>
      <xdr:nvPicPr>
        <xdr:cNvPr id="43" name="Рисунок 42"/>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532416" y="4033727"/>
          <a:ext cx="908197" cy="828276"/>
        </a:xfrm>
        <a:prstGeom prst="rect">
          <a:avLst/>
        </a:prstGeom>
      </xdr:spPr>
    </xdr:pic>
    <xdr:clientData/>
  </xdr:oneCellAnchor>
  <xdr:oneCellAnchor>
    <xdr:from>
      <xdr:col>2</xdr:col>
      <xdr:colOff>321192</xdr:colOff>
      <xdr:row>29</xdr:row>
      <xdr:rowOff>66453</xdr:rowOff>
    </xdr:from>
    <xdr:ext cx="919273" cy="697728"/>
    <xdr:pic>
      <xdr:nvPicPr>
        <xdr:cNvPr id="44" name="Рисунок 43"/>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521342" y="4209828"/>
          <a:ext cx="919273" cy="697728"/>
        </a:xfrm>
        <a:prstGeom prst="rect">
          <a:avLst/>
        </a:prstGeom>
      </xdr:spPr>
    </xdr:pic>
    <xdr:clientData/>
  </xdr:oneCellAnchor>
  <xdr:oneCellAnchor>
    <xdr:from>
      <xdr:col>2</xdr:col>
      <xdr:colOff>321191</xdr:colOff>
      <xdr:row>30</xdr:row>
      <xdr:rowOff>121832</xdr:rowOff>
    </xdr:from>
    <xdr:ext cx="919273" cy="697728"/>
    <xdr:pic>
      <xdr:nvPicPr>
        <xdr:cNvPr id="45" name="Рисунок 44"/>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521341" y="4408082"/>
          <a:ext cx="919273" cy="697728"/>
        </a:xfrm>
        <a:prstGeom prst="rect">
          <a:avLst/>
        </a:prstGeom>
      </xdr:spPr>
    </xdr:pic>
    <xdr:clientData/>
  </xdr:oneCellAnchor>
  <xdr:oneCellAnchor>
    <xdr:from>
      <xdr:col>2</xdr:col>
      <xdr:colOff>310116</xdr:colOff>
      <xdr:row>32</xdr:row>
      <xdr:rowOff>44302</xdr:rowOff>
    </xdr:from>
    <xdr:ext cx="908197" cy="840082"/>
    <xdr:pic>
      <xdr:nvPicPr>
        <xdr:cNvPr id="46" name="Рисунок 45"/>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510266" y="4616302"/>
          <a:ext cx="908197" cy="840082"/>
        </a:xfrm>
        <a:prstGeom prst="rect">
          <a:avLst/>
        </a:prstGeom>
      </xdr:spPr>
    </xdr:pic>
    <xdr:clientData/>
  </xdr:oneCellAnchor>
  <xdr:oneCellAnchor>
    <xdr:from>
      <xdr:col>2</xdr:col>
      <xdr:colOff>310117</xdr:colOff>
      <xdr:row>33</xdr:row>
      <xdr:rowOff>33227</xdr:rowOff>
    </xdr:from>
    <xdr:ext cx="874971" cy="801473"/>
    <xdr:pic>
      <xdr:nvPicPr>
        <xdr:cNvPr id="47" name="Рисунок 46"/>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510267" y="4748102"/>
          <a:ext cx="874971" cy="801473"/>
        </a:xfrm>
        <a:prstGeom prst="rect">
          <a:avLst/>
        </a:prstGeom>
      </xdr:spPr>
    </xdr:pic>
    <xdr:clientData/>
  </xdr:oneCellAnchor>
  <xdr:oneCellAnchor>
    <xdr:from>
      <xdr:col>2</xdr:col>
      <xdr:colOff>121831</xdr:colOff>
      <xdr:row>35</xdr:row>
      <xdr:rowOff>44303</xdr:rowOff>
    </xdr:from>
    <xdr:ext cx="1284367" cy="852820"/>
    <xdr:pic>
      <xdr:nvPicPr>
        <xdr:cNvPr id="48" name="Рисунок 47"/>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321981" y="5044928"/>
          <a:ext cx="1284367" cy="852820"/>
        </a:xfrm>
        <a:prstGeom prst="rect">
          <a:avLst/>
        </a:prstGeom>
      </xdr:spPr>
    </xdr:pic>
    <xdr:clientData/>
  </xdr:oneCellAnchor>
  <xdr:oneCellAnchor>
    <xdr:from>
      <xdr:col>2</xdr:col>
      <xdr:colOff>188285</xdr:colOff>
      <xdr:row>36</xdr:row>
      <xdr:rowOff>88605</xdr:rowOff>
    </xdr:from>
    <xdr:ext cx="1140785" cy="757481"/>
    <xdr:pic>
      <xdr:nvPicPr>
        <xdr:cNvPr id="49" name="Рисунок 48"/>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88435" y="5232105"/>
          <a:ext cx="1140785" cy="757481"/>
        </a:xfrm>
        <a:prstGeom prst="rect">
          <a:avLst/>
        </a:prstGeom>
      </xdr:spPr>
    </xdr:pic>
    <xdr:clientData/>
  </xdr:oneCellAnchor>
  <xdr:oneCellAnchor>
    <xdr:from>
      <xdr:col>2</xdr:col>
      <xdr:colOff>221511</xdr:colOff>
      <xdr:row>37</xdr:row>
      <xdr:rowOff>77529</xdr:rowOff>
    </xdr:from>
    <xdr:ext cx="1134247" cy="753140"/>
    <xdr:pic>
      <xdr:nvPicPr>
        <xdr:cNvPr id="50" name="Рисунок 49"/>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421661" y="5363904"/>
          <a:ext cx="1134247" cy="753140"/>
        </a:xfrm>
        <a:prstGeom prst="rect">
          <a:avLst/>
        </a:prstGeom>
      </xdr:spPr>
    </xdr:pic>
    <xdr:clientData/>
  </xdr:oneCellAnchor>
  <xdr:oneCellAnchor>
    <xdr:from>
      <xdr:col>2</xdr:col>
      <xdr:colOff>265814</xdr:colOff>
      <xdr:row>41</xdr:row>
      <xdr:rowOff>99680</xdr:rowOff>
    </xdr:from>
    <xdr:ext cx="930348" cy="714375"/>
    <xdr:pic>
      <xdr:nvPicPr>
        <xdr:cNvPr id="51" name="Рисунок 50"/>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465964" y="5957555"/>
          <a:ext cx="930348" cy="714375"/>
        </a:xfrm>
        <a:prstGeom prst="rect">
          <a:avLst/>
        </a:prstGeom>
      </xdr:spPr>
    </xdr:pic>
    <xdr:clientData/>
  </xdr:oneCellAnchor>
  <xdr:oneCellAnchor>
    <xdr:from>
      <xdr:col>2</xdr:col>
      <xdr:colOff>132907</xdr:colOff>
      <xdr:row>43</xdr:row>
      <xdr:rowOff>88604</xdr:rowOff>
    </xdr:from>
    <xdr:ext cx="1140785" cy="757481"/>
    <xdr:pic>
      <xdr:nvPicPr>
        <xdr:cNvPr id="52" name="Рисунок 51"/>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33057" y="6232229"/>
          <a:ext cx="1140785" cy="757481"/>
        </a:xfrm>
        <a:prstGeom prst="rect">
          <a:avLst/>
        </a:prstGeom>
      </xdr:spPr>
    </xdr:pic>
    <xdr:clientData/>
  </xdr:oneCellAnchor>
  <xdr:oneCellAnchor>
    <xdr:from>
      <xdr:col>2</xdr:col>
      <xdr:colOff>155059</xdr:colOff>
      <xdr:row>46</xdr:row>
      <xdr:rowOff>55378</xdr:rowOff>
    </xdr:from>
    <xdr:ext cx="1140785" cy="752475"/>
    <xdr:pic>
      <xdr:nvPicPr>
        <xdr:cNvPr id="53" name="Рисунок 52"/>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355209" y="6627628"/>
          <a:ext cx="1140785" cy="752475"/>
        </a:xfrm>
        <a:prstGeom prst="rect">
          <a:avLst/>
        </a:prstGeom>
      </xdr:spPr>
    </xdr:pic>
    <xdr:clientData/>
  </xdr:oneCellAnchor>
  <xdr:oneCellAnchor>
    <xdr:from>
      <xdr:col>2</xdr:col>
      <xdr:colOff>332267</xdr:colOff>
      <xdr:row>49</xdr:row>
      <xdr:rowOff>55377</xdr:rowOff>
    </xdr:from>
    <xdr:ext cx="830669" cy="797276"/>
    <xdr:pic>
      <xdr:nvPicPr>
        <xdr:cNvPr id="54" name="Рисунок 53"/>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532417" y="7056252"/>
          <a:ext cx="830669" cy="797276"/>
        </a:xfrm>
        <a:prstGeom prst="rect">
          <a:avLst/>
        </a:prstGeom>
      </xdr:spPr>
    </xdr:pic>
    <xdr:clientData/>
  </xdr:oneCellAnchor>
  <xdr:oneCellAnchor>
    <xdr:from>
      <xdr:col>2</xdr:col>
      <xdr:colOff>321192</xdr:colOff>
      <xdr:row>50</xdr:row>
      <xdr:rowOff>177209</xdr:rowOff>
    </xdr:from>
    <xdr:ext cx="830669" cy="825851"/>
    <xdr:pic>
      <xdr:nvPicPr>
        <xdr:cNvPr id="55" name="Рисунок 54"/>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521342" y="7282859"/>
          <a:ext cx="830669" cy="825851"/>
        </a:xfrm>
        <a:prstGeom prst="rect">
          <a:avLst/>
        </a:prstGeom>
      </xdr:spPr>
    </xdr:pic>
    <xdr:clientData/>
  </xdr:oneCellAnchor>
  <xdr:oneCellAnchor>
    <xdr:from>
      <xdr:col>2</xdr:col>
      <xdr:colOff>166134</xdr:colOff>
      <xdr:row>54</xdr:row>
      <xdr:rowOff>11075</xdr:rowOff>
    </xdr:from>
    <xdr:ext cx="1217648" cy="808518"/>
    <xdr:pic>
      <xdr:nvPicPr>
        <xdr:cNvPr id="56" name="Рисунок 55"/>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366284" y="7726325"/>
          <a:ext cx="1217648" cy="808518"/>
        </a:xfrm>
        <a:prstGeom prst="rect">
          <a:avLst/>
        </a:prstGeom>
      </xdr:spPr>
    </xdr:pic>
    <xdr:clientData/>
  </xdr:oneCellAnchor>
  <xdr:oneCellAnchor>
    <xdr:from>
      <xdr:col>2</xdr:col>
      <xdr:colOff>276889</xdr:colOff>
      <xdr:row>55</xdr:row>
      <xdr:rowOff>88605</xdr:rowOff>
    </xdr:from>
    <xdr:ext cx="819593" cy="915796"/>
    <xdr:pic>
      <xdr:nvPicPr>
        <xdr:cNvPr id="57" name="Рисунок 56"/>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477039" y="7946730"/>
          <a:ext cx="819593" cy="915796"/>
        </a:xfrm>
        <a:prstGeom prst="rect">
          <a:avLst/>
        </a:prstGeom>
      </xdr:spPr>
    </xdr:pic>
    <xdr:clientData/>
  </xdr:oneCellAnchor>
  <xdr:oneCellAnchor>
    <xdr:from>
      <xdr:col>2</xdr:col>
      <xdr:colOff>310116</xdr:colOff>
      <xdr:row>56</xdr:row>
      <xdr:rowOff>55378</xdr:rowOff>
    </xdr:from>
    <xdr:ext cx="819593" cy="801496"/>
    <xdr:pic>
      <xdr:nvPicPr>
        <xdr:cNvPr id="58" name="Рисунок 57"/>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510266" y="8056378"/>
          <a:ext cx="819593" cy="801496"/>
        </a:xfrm>
        <a:prstGeom prst="rect">
          <a:avLst/>
        </a:prstGeom>
      </xdr:spPr>
    </xdr:pic>
    <xdr:clientData/>
  </xdr:oneCellAnchor>
  <xdr:oneCellAnchor>
    <xdr:from>
      <xdr:col>2</xdr:col>
      <xdr:colOff>221513</xdr:colOff>
      <xdr:row>57</xdr:row>
      <xdr:rowOff>110756</xdr:rowOff>
    </xdr:from>
    <xdr:ext cx="1018952" cy="934378"/>
    <xdr:pic>
      <xdr:nvPicPr>
        <xdr:cNvPr id="59" name="Рисунок 58"/>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421663" y="8254631"/>
          <a:ext cx="1018952" cy="934378"/>
        </a:xfrm>
        <a:prstGeom prst="rect">
          <a:avLst/>
        </a:prstGeom>
      </xdr:spPr>
    </xdr:pic>
    <xdr:clientData/>
  </xdr:oneCellAnchor>
  <xdr:oneCellAnchor>
    <xdr:from>
      <xdr:col>2</xdr:col>
      <xdr:colOff>188285</xdr:colOff>
      <xdr:row>60</xdr:row>
      <xdr:rowOff>88604</xdr:rowOff>
    </xdr:from>
    <xdr:ext cx="1062194" cy="910856"/>
    <xdr:pic>
      <xdr:nvPicPr>
        <xdr:cNvPr id="60" name="Рисунок 59"/>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388435" y="8661104"/>
          <a:ext cx="1062194" cy="910856"/>
        </a:xfrm>
        <a:prstGeom prst="rect">
          <a:avLst/>
        </a:prstGeom>
      </xdr:spPr>
    </xdr:pic>
    <xdr:clientData/>
  </xdr:oneCellAnchor>
  <xdr:oneCellAnchor>
    <xdr:from>
      <xdr:col>2</xdr:col>
      <xdr:colOff>166134</xdr:colOff>
      <xdr:row>61</xdr:row>
      <xdr:rowOff>88604</xdr:rowOff>
    </xdr:from>
    <xdr:ext cx="1062194" cy="910856"/>
    <xdr:pic>
      <xdr:nvPicPr>
        <xdr:cNvPr id="61" name="Рисунок 60"/>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366284" y="8803979"/>
          <a:ext cx="1062194" cy="910856"/>
        </a:xfrm>
        <a:prstGeom prst="rect">
          <a:avLst/>
        </a:prstGeom>
      </xdr:spPr>
    </xdr:pic>
    <xdr:clientData/>
  </xdr:oneCellAnchor>
  <xdr:oneCellAnchor>
    <xdr:from>
      <xdr:col>2</xdr:col>
      <xdr:colOff>365495</xdr:colOff>
      <xdr:row>68</xdr:row>
      <xdr:rowOff>46026</xdr:rowOff>
    </xdr:from>
    <xdr:ext cx="775289" cy="788440"/>
    <xdr:pic>
      <xdr:nvPicPr>
        <xdr:cNvPr id="62" name="Рисунок 61"/>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565645" y="9761526"/>
          <a:ext cx="775289" cy="788440"/>
        </a:xfrm>
        <a:prstGeom prst="rect">
          <a:avLst/>
        </a:prstGeom>
      </xdr:spPr>
    </xdr:pic>
    <xdr:clientData/>
  </xdr:oneCellAnchor>
  <xdr:oneCellAnchor>
    <xdr:from>
      <xdr:col>2</xdr:col>
      <xdr:colOff>310116</xdr:colOff>
      <xdr:row>69</xdr:row>
      <xdr:rowOff>77529</xdr:rowOff>
    </xdr:from>
    <xdr:ext cx="1018953" cy="773385"/>
    <xdr:pic>
      <xdr:nvPicPr>
        <xdr:cNvPr id="63" name="Рисунок 62"/>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510266" y="9935904"/>
          <a:ext cx="1018953" cy="773385"/>
        </a:xfrm>
        <a:prstGeom prst="rect">
          <a:avLst/>
        </a:prstGeom>
      </xdr:spPr>
    </xdr:pic>
    <xdr:clientData/>
  </xdr:oneCellAnchor>
  <xdr:oneCellAnchor>
    <xdr:from>
      <xdr:col>2</xdr:col>
      <xdr:colOff>365494</xdr:colOff>
      <xdr:row>71</xdr:row>
      <xdr:rowOff>77529</xdr:rowOff>
    </xdr:from>
    <xdr:ext cx="803939" cy="786367"/>
    <xdr:pic>
      <xdr:nvPicPr>
        <xdr:cNvPr id="64" name="Рисунок 63"/>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565644" y="10221654"/>
          <a:ext cx="803939" cy="786367"/>
        </a:xfrm>
        <a:prstGeom prst="rect">
          <a:avLst/>
        </a:prstGeom>
      </xdr:spPr>
    </xdr:pic>
    <xdr:clientData/>
  </xdr:oneCellAnchor>
  <xdr:oneCellAnchor>
    <xdr:from>
      <xdr:col>2</xdr:col>
      <xdr:colOff>276890</xdr:colOff>
      <xdr:row>72</xdr:row>
      <xdr:rowOff>66453</xdr:rowOff>
    </xdr:from>
    <xdr:ext cx="892403" cy="808517"/>
    <xdr:pic>
      <xdr:nvPicPr>
        <xdr:cNvPr id="65" name="Рисунок 64"/>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477040" y="10353453"/>
          <a:ext cx="892403" cy="808517"/>
        </a:xfrm>
        <a:prstGeom prst="rect">
          <a:avLst/>
        </a:prstGeom>
      </xdr:spPr>
    </xdr:pic>
    <xdr:clientData/>
  </xdr:oneCellAnchor>
  <xdr:oneCellAnchor>
    <xdr:from>
      <xdr:col>2</xdr:col>
      <xdr:colOff>276890</xdr:colOff>
      <xdr:row>73</xdr:row>
      <xdr:rowOff>77529</xdr:rowOff>
    </xdr:from>
    <xdr:ext cx="935336" cy="786366"/>
    <xdr:pic>
      <xdr:nvPicPr>
        <xdr:cNvPr id="66" name="Рисунок 65"/>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477040" y="10507404"/>
          <a:ext cx="935336" cy="786366"/>
        </a:xfrm>
        <a:prstGeom prst="rect">
          <a:avLst/>
        </a:prstGeom>
      </xdr:spPr>
    </xdr:pic>
    <xdr:clientData/>
  </xdr:oneCellAnchor>
  <xdr:oneCellAnchor>
    <xdr:from>
      <xdr:col>2</xdr:col>
      <xdr:colOff>354419</xdr:colOff>
      <xdr:row>74</xdr:row>
      <xdr:rowOff>73339</xdr:rowOff>
    </xdr:from>
    <xdr:ext cx="719728" cy="779481"/>
    <xdr:pic>
      <xdr:nvPicPr>
        <xdr:cNvPr id="67" name="Рисунок 66"/>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554569" y="10646089"/>
          <a:ext cx="719728" cy="779481"/>
        </a:xfrm>
        <a:prstGeom prst="rect">
          <a:avLst/>
        </a:prstGeom>
      </xdr:spPr>
    </xdr:pic>
    <xdr:clientData/>
  </xdr:oneCellAnchor>
  <xdr:oneCellAnchor>
    <xdr:from>
      <xdr:col>2</xdr:col>
      <xdr:colOff>210436</xdr:colOff>
      <xdr:row>76</xdr:row>
      <xdr:rowOff>66454</xdr:rowOff>
    </xdr:from>
    <xdr:ext cx="1084206" cy="719913"/>
    <xdr:pic>
      <xdr:nvPicPr>
        <xdr:cNvPr id="68" name="Рисунок 67"/>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410586" y="10924954"/>
          <a:ext cx="1084206" cy="719913"/>
        </a:xfrm>
        <a:prstGeom prst="rect">
          <a:avLst/>
        </a:prstGeom>
      </xdr:spPr>
    </xdr:pic>
    <xdr:clientData/>
  </xdr:oneCellAnchor>
  <xdr:oneCellAnchor>
    <xdr:from>
      <xdr:col>2</xdr:col>
      <xdr:colOff>166132</xdr:colOff>
      <xdr:row>77</xdr:row>
      <xdr:rowOff>55378</xdr:rowOff>
    </xdr:from>
    <xdr:ext cx="1185087" cy="786898"/>
    <xdr:pic>
      <xdr:nvPicPr>
        <xdr:cNvPr id="69" name="Рисунок 68"/>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366282" y="11056753"/>
          <a:ext cx="1185087" cy="786898"/>
        </a:xfrm>
        <a:prstGeom prst="rect">
          <a:avLst/>
        </a:prstGeom>
      </xdr:spPr>
    </xdr:pic>
    <xdr:clientData/>
  </xdr:oneCellAnchor>
  <xdr:oneCellAnchor>
    <xdr:from>
      <xdr:col>2</xdr:col>
      <xdr:colOff>177209</xdr:colOff>
      <xdr:row>78</xdr:row>
      <xdr:rowOff>88604</xdr:rowOff>
    </xdr:from>
    <xdr:ext cx="1140785" cy="752475"/>
    <xdr:pic>
      <xdr:nvPicPr>
        <xdr:cNvPr id="70" name="Рисунок 69"/>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377359" y="11232854"/>
          <a:ext cx="1140785" cy="752475"/>
        </a:xfrm>
        <a:prstGeom prst="rect">
          <a:avLst/>
        </a:prstGeom>
      </xdr:spPr>
    </xdr:pic>
    <xdr:clientData/>
  </xdr:oneCellAnchor>
  <xdr:oneCellAnchor>
    <xdr:from>
      <xdr:col>2</xdr:col>
      <xdr:colOff>210436</xdr:colOff>
      <xdr:row>79</xdr:row>
      <xdr:rowOff>99680</xdr:rowOff>
    </xdr:from>
    <xdr:ext cx="1134247" cy="752475"/>
    <xdr:pic>
      <xdr:nvPicPr>
        <xdr:cNvPr id="71" name="Рисунок 70"/>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410586" y="11386805"/>
          <a:ext cx="1134247" cy="752475"/>
        </a:xfrm>
        <a:prstGeom prst="rect">
          <a:avLst/>
        </a:prstGeom>
      </xdr:spPr>
    </xdr:pic>
    <xdr:clientData/>
  </xdr:oneCellAnchor>
  <xdr:oneCellAnchor>
    <xdr:from>
      <xdr:col>2</xdr:col>
      <xdr:colOff>387645</xdr:colOff>
      <xdr:row>84</xdr:row>
      <xdr:rowOff>11076</xdr:rowOff>
    </xdr:from>
    <xdr:ext cx="841744" cy="856022"/>
    <xdr:pic>
      <xdr:nvPicPr>
        <xdr:cNvPr id="72" name="Рисунок 71"/>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587795" y="12012576"/>
          <a:ext cx="841744" cy="856022"/>
        </a:xfrm>
        <a:prstGeom prst="rect">
          <a:avLst/>
        </a:prstGeom>
      </xdr:spPr>
    </xdr:pic>
    <xdr:clientData/>
  </xdr:oneCellAnchor>
  <xdr:oneCellAnchor>
    <xdr:from>
      <xdr:col>2</xdr:col>
      <xdr:colOff>177209</xdr:colOff>
      <xdr:row>85</xdr:row>
      <xdr:rowOff>66453</xdr:rowOff>
    </xdr:from>
    <xdr:ext cx="1134247" cy="753140"/>
    <xdr:pic>
      <xdr:nvPicPr>
        <xdr:cNvPr id="73" name="Рисунок 72"/>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377359" y="12210828"/>
          <a:ext cx="1134247" cy="753140"/>
        </a:xfrm>
        <a:prstGeom prst="rect">
          <a:avLst/>
        </a:prstGeom>
      </xdr:spPr>
    </xdr:pic>
    <xdr:clientData/>
  </xdr:oneCellAnchor>
  <xdr:oneCellAnchor>
    <xdr:from>
      <xdr:col>2</xdr:col>
      <xdr:colOff>354419</xdr:colOff>
      <xdr:row>88</xdr:row>
      <xdr:rowOff>55377</xdr:rowOff>
    </xdr:from>
    <xdr:ext cx="897122" cy="821764"/>
    <xdr:pic>
      <xdr:nvPicPr>
        <xdr:cNvPr id="74" name="Рисунок 73"/>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554569" y="12628377"/>
          <a:ext cx="897122" cy="821764"/>
        </a:xfrm>
        <a:prstGeom prst="rect">
          <a:avLst/>
        </a:prstGeom>
      </xdr:spPr>
    </xdr:pic>
    <xdr:clientData/>
  </xdr:oneCellAnchor>
  <xdr:oneCellAnchor>
    <xdr:from>
      <xdr:col>2</xdr:col>
      <xdr:colOff>199360</xdr:colOff>
      <xdr:row>90</xdr:row>
      <xdr:rowOff>155058</xdr:rowOff>
    </xdr:from>
    <xdr:ext cx="1050846" cy="697762"/>
    <xdr:pic>
      <xdr:nvPicPr>
        <xdr:cNvPr id="75" name="Рисунок 74"/>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399510" y="13004283"/>
          <a:ext cx="1050846" cy="697762"/>
        </a:xfrm>
        <a:prstGeom prst="rect">
          <a:avLst/>
        </a:prstGeom>
      </xdr:spPr>
    </xdr:pic>
    <xdr:clientData/>
  </xdr:oneCellAnchor>
  <xdr:oneCellAnchor>
    <xdr:from>
      <xdr:col>2</xdr:col>
      <xdr:colOff>166134</xdr:colOff>
      <xdr:row>91</xdr:row>
      <xdr:rowOff>99680</xdr:rowOff>
    </xdr:from>
    <xdr:ext cx="1140785" cy="757481"/>
    <xdr:pic>
      <xdr:nvPicPr>
        <xdr:cNvPr id="76" name="Рисунок 75"/>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66284" y="13101305"/>
          <a:ext cx="1140785" cy="757481"/>
        </a:xfrm>
        <a:prstGeom prst="rect">
          <a:avLst/>
        </a:prstGeom>
      </xdr:spPr>
    </xdr:pic>
    <xdr:clientData/>
  </xdr:oneCellAnchor>
  <xdr:oneCellAnchor>
    <xdr:from>
      <xdr:col>2</xdr:col>
      <xdr:colOff>376571</xdr:colOff>
      <xdr:row>92</xdr:row>
      <xdr:rowOff>44302</xdr:rowOff>
    </xdr:from>
    <xdr:ext cx="742064" cy="850743"/>
    <xdr:pic>
      <xdr:nvPicPr>
        <xdr:cNvPr id="77" name="Рисунок 76"/>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576721" y="13188802"/>
          <a:ext cx="742064" cy="850743"/>
        </a:xfrm>
        <a:prstGeom prst="rect">
          <a:avLst/>
        </a:prstGeom>
      </xdr:spPr>
    </xdr:pic>
    <xdr:clientData/>
  </xdr:oneCellAnchor>
  <xdr:oneCellAnchor>
    <xdr:from>
      <xdr:col>2</xdr:col>
      <xdr:colOff>332268</xdr:colOff>
      <xdr:row>97</xdr:row>
      <xdr:rowOff>33227</xdr:rowOff>
    </xdr:from>
    <xdr:ext cx="786366" cy="812983"/>
    <xdr:pic>
      <xdr:nvPicPr>
        <xdr:cNvPr id="78" name="Рисунок 77"/>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532418" y="13892102"/>
          <a:ext cx="786366" cy="812983"/>
        </a:xfrm>
        <a:prstGeom prst="rect">
          <a:avLst/>
        </a:prstGeom>
      </xdr:spPr>
    </xdr:pic>
    <xdr:clientData/>
  </xdr:oneCellAnchor>
  <xdr:oneCellAnchor>
    <xdr:from>
      <xdr:col>2</xdr:col>
      <xdr:colOff>321193</xdr:colOff>
      <xdr:row>98</xdr:row>
      <xdr:rowOff>88605</xdr:rowOff>
    </xdr:from>
    <xdr:ext cx="840823" cy="775291"/>
    <xdr:pic>
      <xdr:nvPicPr>
        <xdr:cNvPr id="79" name="Рисунок 78"/>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521343" y="14090355"/>
          <a:ext cx="840823" cy="775291"/>
        </a:xfrm>
        <a:prstGeom prst="rect">
          <a:avLst/>
        </a:prstGeom>
      </xdr:spPr>
    </xdr:pic>
    <xdr:clientData/>
  </xdr:oneCellAnchor>
  <xdr:oneCellAnchor>
    <xdr:from>
      <xdr:col>2</xdr:col>
      <xdr:colOff>376570</xdr:colOff>
      <xdr:row>101</xdr:row>
      <xdr:rowOff>66453</xdr:rowOff>
    </xdr:from>
    <xdr:ext cx="841744" cy="856021"/>
    <xdr:pic>
      <xdr:nvPicPr>
        <xdr:cNvPr id="80" name="Рисунок 79"/>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576720" y="14496828"/>
          <a:ext cx="841744" cy="856021"/>
        </a:xfrm>
        <a:prstGeom prst="rect">
          <a:avLst/>
        </a:prstGeom>
      </xdr:spPr>
    </xdr:pic>
    <xdr:clientData/>
  </xdr:oneCellAnchor>
  <xdr:oneCellAnchor>
    <xdr:from>
      <xdr:col>2</xdr:col>
      <xdr:colOff>143982</xdr:colOff>
      <xdr:row>103</xdr:row>
      <xdr:rowOff>33227</xdr:rowOff>
    </xdr:from>
    <xdr:ext cx="1185087" cy="800385"/>
    <xdr:pic>
      <xdr:nvPicPr>
        <xdr:cNvPr id="81" name="Рисунок 80"/>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344132" y="14749352"/>
          <a:ext cx="1185087" cy="800385"/>
        </a:xfrm>
        <a:prstGeom prst="rect">
          <a:avLst/>
        </a:prstGeom>
      </xdr:spPr>
    </xdr:pic>
    <xdr:clientData/>
  </xdr:oneCellAnchor>
  <xdr:oneCellAnchor>
    <xdr:from>
      <xdr:col>2</xdr:col>
      <xdr:colOff>354419</xdr:colOff>
      <xdr:row>104</xdr:row>
      <xdr:rowOff>33227</xdr:rowOff>
    </xdr:from>
    <xdr:ext cx="742064" cy="850743"/>
    <xdr:pic>
      <xdr:nvPicPr>
        <xdr:cNvPr id="82" name="Рисунок 81"/>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554569" y="14892227"/>
          <a:ext cx="742064" cy="850743"/>
        </a:xfrm>
        <a:prstGeom prst="rect">
          <a:avLst/>
        </a:prstGeom>
      </xdr:spPr>
    </xdr:pic>
    <xdr:clientData/>
  </xdr:oneCellAnchor>
  <xdr:oneCellAnchor>
    <xdr:from>
      <xdr:col>2</xdr:col>
      <xdr:colOff>387646</xdr:colOff>
      <xdr:row>107</xdr:row>
      <xdr:rowOff>33227</xdr:rowOff>
    </xdr:from>
    <xdr:ext cx="841744" cy="856022"/>
    <xdr:pic>
      <xdr:nvPicPr>
        <xdr:cNvPr id="83" name="Рисунок 82"/>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587796" y="15320852"/>
          <a:ext cx="841744" cy="856022"/>
        </a:xfrm>
        <a:prstGeom prst="rect">
          <a:avLst/>
        </a:prstGeom>
      </xdr:spPr>
    </xdr:pic>
    <xdr:clientData/>
  </xdr:oneCellAnchor>
  <xdr:oneCellAnchor>
    <xdr:from>
      <xdr:col>2</xdr:col>
      <xdr:colOff>132907</xdr:colOff>
      <xdr:row>109</xdr:row>
      <xdr:rowOff>33227</xdr:rowOff>
    </xdr:from>
    <xdr:ext cx="1185087" cy="800385"/>
    <xdr:pic>
      <xdr:nvPicPr>
        <xdr:cNvPr id="84" name="Рисунок 83"/>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333057" y="15606602"/>
          <a:ext cx="1185087" cy="800385"/>
        </a:xfrm>
        <a:prstGeom prst="rect">
          <a:avLst/>
        </a:prstGeom>
      </xdr:spPr>
    </xdr:pic>
    <xdr:clientData/>
  </xdr:oneCellAnchor>
  <xdr:oneCellAnchor>
    <xdr:from>
      <xdr:col>2</xdr:col>
      <xdr:colOff>376570</xdr:colOff>
      <xdr:row>110</xdr:row>
      <xdr:rowOff>33226</xdr:rowOff>
    </xdr:from>
    <xdr:ext cx="742064" cy="850743"/>
    <xdr:pic>
      <xdr:nvPicPr>
        <xdr:cNvPr id="85" name="Рисунок 84"/>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576720" y="15749476"/>
          <a:ext cx="742064" cy="850743"/>
        </a:xfrm>
        <a:prstGeom prst="rect">
          <a:avLst/>
        </a:prstGeom>
      </xdr:spPr>
    </xdr:pic>
    <xdr:clientData/>
  </xdr:oneCellAnchor>
  <xdr:oneCellAnchor>
    <xdr:from>
      <xdr:col>2</xdr:col>
      <xdr:colOff>376570</xdr:colOff>
      <xdr:row>123</xdr:row>
      <xdr:rowOff>22151</xdr:rowOff>
    </xdr:from>
    <xdr:ext cx="834967" cy="753140"/>
    <xdr:pic>
      <xdr:nvPicPr>
        <xdr:cNvPr id="86" name="Рисунок 85"/>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576720" y="17595776"/>
          <a:ext cx="834967" cy="753140"/>
        </a:xfrm>
        <a:prstGeom prst="rect">
          <a:avLst/>
        </a:prstGeom>
      </xdr:spPr>
    </xdr:pic>
    <xdr:clientData/>
  </xdr:oneCellAnchor>
  <xdr:oneCellAnchor>
    <xdr:from>
      <xdr:col>2</xdr:col>
      <xdr:colOff>199361</xdr:colOff>
      <xdr:row>127</xdr:row>
      <xdr:rowOff>99681</xdr:rowOff>
    </xdr:from>
    <xdr:ext cx="1229389" cy="470020"/>
    <xdr:pic>
      <xdr:nvPicPr>
        <xdr:cNvPr id="87" name="Рисунок 86"/>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399511" y="18244806"/>
          <a:ext cx="1229389" cy="470020"/>
        </a:xfrm>
        <a:prstGeom prst="rect">
          <a:avLst/>
        </a:prstGeom>
      </xdr:spPr>
    </xdr:pic>
    <xdr:clientData/>
  </xdr:oneCellAnchor>
  <xdr:oneCellAnchor>
    <xdr:from>
      <xdr:col>2</xdr:col>
      <xdr:colOff>365495</xdr:colOff>
      <xdr:row>128</xdr:row>
      <xdr:rowOff>44302</xdr:rowOff>
    </xdr:from>
    <xdr:ext cx="708837" cy="612747"/>
    <xdr:pic>
      <xdr:nvPicPr>
        <xdr:cNvPr id="88" name="Рисунок 87"/>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565645" y="18332302"/>
          <a:ext cx="708837" cy="612747"/>
        </a:xfrm>
        <a:prstGeom prst="rect">
          <a:avLst/>
        </a:prstGeom>
      </xdr:spPr>
    </xdr:pic>
    <xdr:clientData/>
  </xdr:oneCellAnchor>
  <xdr:oneCellAnchor>
    <xdr:from>
      <xdr:col>2</xdr:col>
      <xdr:colOff>454100</xdr:colOff>
      <xdr:row>129</xdr:row>
      <xdr:rowOff>33228</xdr:rowOff>
    </xdr:from>
    <xdr:ext cx="620231" cy="611086"/>
    <xdr:pic>
      <xdr:nvPicPr>
        <xdr:cNvPr id="89" name="Рисунок 88"/>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654250" y="18464103"/>
          <a:ext cx="620231" cy="611086"/>
        </a:xfrm>
        <a:prstGeom prst="rect">
          <a:avLst/>
        </a:prstGeom>
      </xdr:spPr>
    </xdr:pic>
    <xdr:clientData/>
  </xdr:oneCellAnchor>
  <xdr:oneCellAnchor>
    <xdr:from>
      <xdr:col>2</xdr:col>
      <xdr:colOff>155059</xdr:colOff>
      <xdr:row>130</xdr:row>
      <xdr:rowOff>55377</xdr:rowOff>
    </xdr:from>
    <xdr:ext cx="1229389" cy="944038"/>
    <xdr:pic>
      <xdr:nvPicPr>
        <xdr:cNvPr id="90" name="Рисунок 89"/>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355209" y="18629127"/>
          <a:ext cx="1229389" cy="944038"/>
        </a:xfrm>
        <a:prstGeom prst="rect">
          <a:avLst/>
        </a:prstGeom>
      </xdr:spPr>
    </xdr:pic>
    <xdr:clientData/>
  </xdr:oneCellAnchor>
  <xdr:oneCellAnchor>
    <xdr:from>
      <xdr:col>2</xdr:col>
      <xdr:colOff>409798</xdr:colOff>
      <xdr:row>131</xdr:row>
      <xdr:rowOff>77529</xdr:rowOff>
    </xdr:from>
    <xdr:ext cx="719911" cy="709296"/>
    <xdr:pic>
      <xdr:nvPicPr>
        <xdr:cNvPr id="91" name="Рисунок 90"/>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609948" y="18794154"/>
          <a:ext cx="719911" cy="709296"/>
        </a:xfrm>
        <a:prstGeom prst="rect">
          <a:avLst/>
        </a:prstGeom>
      </xdr:spPr>
    </xdr:pic>
    <xdr:clientData/>
  </xdr:oneCellAnchor>
  <xdr:oneCellAnchor>
    <xdr:from>
      <xdr:col>2</xdr:col>
      <xdr:colOff>121833</xdr:colOff>
      <xdr:row>132</xdr:row>
      <xdr:rowOff>99682</xdr:rowOff>
    </xdr:from>
    <xdr:ext cx="1317994" cy="474736"/>
    <xdr:pic>
      <xdr:nvPicPr>
        <xdr:cNvPr id="92" name="Рисунок 91"/>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321983" y="18959182"/>
          <a:ext cx="1317994" cy="474736"/>
        </a:xfrm>
        <a:prstGeom prst="rect">
          <a:avLst/>
        </a:prstGeom>
      </xdr:spPr>
    </xdr:pic>
    <xdr:clientData/>
  </xdr:oneCellAnchor>
  <xdr:oneCellAnchor>
    <xdr:from>
      <xdr:col>2</xdr:col>
      <xdr:colOff>409797</xdr:colOff>
      <xdr:row>133</xdr:row>
      <xdr:rowOff>44303</xdr:rowOff>
    </xdr:from>
    <xdr:ext cx="664535" cy="644156"/>
    <xdr:pic>
      <xdr:nvPicPr>
        <xdr:cNvPr id="93" name="Рисунок 92"/>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609947" y="19046678"/>
          <a:ext cx="664535" cy="644156"/>
        </a:xfrm>
        <a:prstGeom prst="rect">
          <a:avLst/>
        </a:prstGeom>
      </xdr:spPr>
    </xdr:pic>
    <xdr:clientData/>
  </xdr:oneCellAnchor>
  <xdr:oneCellAnchor>
    <xdr:from>
      <xdr:col>2</xdr:col>
      <xdr:colOff>177210</xdr:colOff>
      <xdr:row>134</xdr:row>
      <xdr:rowOff>99679</xdr:rowOff>
    </xdr:from>
    <xdr:ext cx="1185086" cy="1043968"/>
    <xdr:pic>
      <xdr:nvPicPr>
        <xdr:cNvPr id="94" name="Рисунок 93"/>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377360" y="19244929"/>
          <a:ext cx="1185086" cy="1043968"/>
        </a:xfrm>
        <a:prstGeom prst="rect">
          <a:avLst/>
        </a:prstGeom>
      </xdr:spPr>
    </xdr:pic>
    <xdr:clientData/>
  </xdr:oneCellAnchor>
  <xdr:oneCellAnchor>
    <xdr:from>
      <xdr:col>2</xdr:col>
      <xdr:colOff>287965</xdr:colOff>
      <xdr:row>135</xdr:row>
      <xdr:rowOff>33228</xdr:rowOff>
    </xdr:from>
    <xdr:ext cx="863895" cy="605584"/>
    <xdr:pic>
      <xdr:nvPicPr>
        <xdr:cNvPr id="95" name="Рисунок 94"/>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1488115" y="19321353"/>
          <a:ext cx="863895" cy="605584"/>
        </a:xfrm>
        <a:prstGeom prst="rect">
          <a:avLst/>
        </a:prstGeom>
      </xdr:spPr>
    </xdr:pic>
    <xdr:clientData/>
  </xdr:oneCellAnchor>
  <xdr:oneCellAnchor>
    <xdr:from>
      <xdr:col>2</xdr:col>
      <xdr:colOff>332268</xdr:colOff>
      <xdr:row>136</xdr:row>
      <xdr:rowOff>92806</xdr:rowOff>
    </xdr:from>
    <xdr:ext cx="802835" cy="1036904"/>
    <xdr:pic>
      <xdr:nvPicPr>
        <xdr:cNvPr id="96" name="Рисунок 95"/>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532418" y="19523806"/>
          <a:ext cx="802835" cy="1036904"/>
        </a:xfrm>
        <a:prstGeom prst="rect">
          <a:avLst/>
        </a:prstGeom>
      </xdr:spPr>
    </xdr:pic>
    <xdr:clientData/>
  </xdr:oneCellAnchor>
  <xdr:oneCellAnchor>
    <xdr:from>
      <xdr:col>2</xdr:col>
      <xdr:colOff>365494</xdr:colOff>
      <xdr:row>137</xdr:row>
      <xdr:rowOff>55378</xdr:rowOff>
    </xdr:from>
    <xdr:ext cx="802835" cy="1036904"/>
    <xdr:pic>
      <xdr:nvPicPr>
        <xdr:cNvPr id="97" name="Рисунок 96"/>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565644" y="19629253"/>
          <a:ext cx="802835" cy="1036904"/>
        </a:xfrm>
        <a:prstGeom prst="rect">
          <a:avLst/>
        </a:prstGeom>
      </xdr:spPr>
    </xdr:pic>
    <xdr:clientData/>
  </xdr:oneCellAnchor>
  <xdr:oneCellAnchor>
    <xdr:from>
      <xdr:col>2</xdr:col>
      <xdr:colOff>354418</xdr:colOff>
      <xdr:row>138</xdr:row>
      <xdr:rowOff>77529</xdr:rowOff>
    </xdr:from>
    <xdr:ext cx="802835" cy="1036904"/>
    <xdr:pic>
      <xdr:nvPicPr>
        <xdr:cNvPr id="98" name="Рисунок 97"/>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554568" y="19794279"/>
          <a:ext cx="802835" cy="1036904"/>
        </a:xfrm>
        <a:prstGeom prst="rect">
          <a:avLst/>
        </a:prstGeom>
      </xdr:spPr>
    </xdr:pic>
    <xdr:clientData/>
  </xdr:oneCellAnchor>
  <xdr:oneCellAnchor>
    <xdr:from>
      <xdr:col>2</xdr:col>
      <xdr:colOff>343343</xdr:colOff>
      <xdr:row>139</xdr:row>
      <xdr:rowOff>121831</xdr:rowOff>
    </xdr:from>
    <xdr:ext cx="802835" cy="1036904"/>
    <xdr:pic>
      <xdr:nvPicPr>
        <xdr:cNvPr id="99" name="Рисунок 98"/>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543493" y="19981456"/>
          <a:ext cx="802835" cy="1036904"/>
        </a:xfrm>
        <a:prstGeom prst="rect">
          <a:avLst/>
        </a:prstGeom>
      </xdr:spPr>
    </xdr:pic>
    <xdr:clientData/>
  </xdr:oneCellAnchor>
  <xdr:oneCellAnchor>
    <xdr:from>
      <xdr:col>2</xdr:col>
      <xdr:colOff>332267</xdr:colOff>
      <xdr:row>140</xdr:row>
      <xdr:rowOff>143983</xdr:rowOff>
    </xdr:from>
    <xdr:ext cx="802835" cy="1036904"/>
    <xdr:pic>
      <xdr:nvPicPr>
        <xdr:cNvPr id="100" name="Рисунок 99"/>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532417" y="20146483"/>
          <a:ext cx="802835" cy="1036904"/>
        </a:xfrm>
        <a:prstGeom prst="rect">
          <a:avLst/>
        </a:prstGeom>
      </xdr:spPr>
    </xdr:pic>
    <xdr:clientData/>
  </xdr:oneCellAnchor>
  <xdr:oneCellAnchor>
    <xdr:from>
      <xdr:col>2</xdr:col>
      <xdr:colOff>365496</xdr:colOff>
      <xdr:row>87</xdr:row>
      <xdr:rowOff>44303</xdr:rowOff>
    </xdr:from>
    <xdr:ext cx="863894" cy="863894"/>
    <xdr:pic>
      <xdr:nvPicPr>
        <xdr:cNvPr id="101" name="Рисунок 100"/>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1565646" y="12474428"/>
          <a:ext cx="863894" cy="863894"/>
        </a:xfrm>
        <a:prstGeom prst="rect">
          <a:avLst/>
        </a:prstGeom>
      </xdr:spPr>
    </xdr:pic>
    <xdr:clientData/>
  </xdr:oneCellAnchor>
  <xdr:oneCellAnchor>
    <xdr:from>
      <xdr:col>5</xdr:col>
      <xdr:colOff>254739</xdr:colOff>
      <xdr:row>121</xdr:row>
      <xdr:rowOff>66454</xdr:rowOff>
    </xdr:from>
    <xdr:ext cx="576522" cy="797442"/>
    <xdr:pic>
      <xdr:nvPicPr>
        <xdr:cNvPr id="102" name="Рисунок 101"/>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255114" y="17354329"/>
          <a:ext cx="576522" cy="797442"/>
        </a:xfrm>
        <a:prstGeom prst="rect">
          <a:avLst/>
        </a:prstGeom>
      </xdr:spPr>
    </xdr:pic>
    <xdr:clientData/>
  </xdr:oneCellAnchor>
  <xdr:oneCellAnchor>
    <xdr:from>
      <xdr:col>5</xdr:col>
      <xdr:colOff>232587</xdr:colOff>
      <xdr:row>117</xdr:row>
      <xdr:rowOff>33227</xdr:rowOff>
    </xdr:from>
    <xdr:ext cx="576522" cy="797442"/>
    <xdr:pic>
      <xdr:nvPicPr>
        <xdr:cNvPr id="103" name="Рисунок 102"/>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232962" y="16749602"/>
          <a:ext cx="576522" cy="797442"/>
        </a:xfrm>
        <a:prstGeom prst="rect">
          <a:avLst/>
        </a:prstGeom>
      </xdr:spPr>
    </xdr:pic>
    <xdr:clientData/>
  </xdr:oneCellAnchor>
  <xdr:oneCellAnchor>
    <xdr:from>
      <xdr:col>5</xdr:col>
      <xdr:colOff>199361</xdr:colOff>
      <xdr:row>104</xdr:row>
      <xdr:rowOff>66454</xdr:rowOff>
    </xdr:from>
    <xdr:ext cx="576522" cy="797442"/>
    <xdr:pic>
      <xdr:nvPicPr>
        <xdr:cNvPr id="104" name="Рисунок 103"/>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199736" y="14925454"/>
          <a:ext cx="576522" cy="797442"/>
        </a:xfrm>
        <a:prstGeom prst="rect">
          <a:avLst/>
        </a:prstGeom>
      </xdr:spPr>
    </xdr:pic>
    <xdr:clientData/>
  </xdr:oneCellAnchor>
  <xdr:oneCellAnchor>
    <xdr:from>
      <xdr:col>5</xdr:col>
      <xdr:colOff>196703</xdr:colOff>
      <xdr:row>103</xdr:row>
      <xdr:rowOff>30569</xdr:rowOff>
    </xdr:from>
    <xdr:ext cx="576522" cy="797442"/>
    <xdr:pic>
      <xdr:nvPicPr>
        <xdr:cNvPr id="105" name="Рисунок 104"/>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197078" y="14746694"/>
          <a:ext cx="576522" cy="797442"/>
        </a:xfrm>
        <a:prstGeom prst="rect">
          <a:avLst/>
        </a:prstGeom>
      </xdr:spPr>
    </xdr:pic>
    <xdr:clientData/>
  </xdr:oneCellAnchor>
  <xdr:oneCellAnchor>
    <xdr:from>
      <xdr:col>5</xdr:col>
      <xdr:colOff>199361</xdr:colOff>
      <xdr:row>101</xdr:row>
      <xdr:rowOff>88604</xdr:rowOff>
    </xdr:from>
    <xdr:ext cx="576522" cy="797442"/>
    <xdr:pic>
      <xdr:nvPicPr>
        <xdr:cNvPr id="106" name="Рисунок 105"/>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199736" y="14518979"/>
          <a:ext cx="576522" cy="797442"/>
        </a:xfrm>
        <a:prstGeom prst="rect">
          <a:avLst/>
        </a:prstGeom>
      </xdr:spPr>
    </xdr:pic>
    <xdr:clientData/>
  </xdr:oneCellAnchor>
  <xdr:oneCellAnchor>
    <xdr:from>
      <xdr:col>5</xdr:col>
      <xdr:colOff>232587</xdr:colOff>
      <xdr:row>95</xdr:row>
      <xdr:rowOff>44303</xdr:rowOff>
    </xdr:from>
    <xdr:ext cx="576522" cy="797442"/>
    <xdr:pic>
      <xdr:nvPicPr>
        <xdr:cNvPr id="107" name="Рисунок 106"/>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232962" y="13617428"/>
          <a:ext cx="576522" cy="797442"/>
        </a:xfrm>
        <a:prstGeom prst="rect">
          <a:avLst/>
        </a:prstGeom>
      </xdr:spPr>
    </xdr:pic>
    <xdr:clientData/>
  </xdr:oneCellAnchor>
  <xdr:oneCellAnchor>
    <xdr:from>
      <xdr:col>5</xdr:col>
      <xdr:colOff>221512</xdr:colOff>
      <xdr:row>94</xdr:row>
      <xdr:rowOff>33227</xdr:rowOff>
    </xdr:from>
    <xdr:ext cx="576522" cy="797442"/>
    <xdr:pic>
      <xdr:nvPicPr>
        <xdr:cNvPr id="108" name="Рисунок 107"/>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221887" y="13463477"/>
          <a:ext cx="576522" cy="797442"/>
        </a:xfrm>
        <a:prstGeom prst="rect">
          <a:avLst/>
        </a:prstGeom>
      </xdr:spPr>
    </xdr:pic>
    <xdr:clientData/>
  </xdr:oneCellAnchor>
  <xdr:oneCellAnchor>
    <xdr:from>
      <xdr:col>5</xdr:col>
      <xdr:colOff>188285</xdr:colOff>
      <xdr:row>91</xdr:row>
      <xdr:rowOff>55378</xdr:rowOff>
    </xdr:from>
    <xdr:ext cx="576522" cy="797442"/>
    <xdr:pic>
      <xdr:nvPicPr>
        <xdr:cNvPr id="109" name="Рисунок 108"/>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188660" y="13057003"/>
          <a:ext cx="576522" cy="797442"/>
        </a:xfrm>
        <a:prstGeom prst="rect">
          <a:avLst/>
        </a:prstGeom>
      </xdr:spPr>
    </xdr:pic>
    <xdr:clientData/>
  </xdr:oneCellAnchor>
  <xdr:oneCellAnchor>
    <xdr:from>
      <xdr:col>5</xdr:col>
      <xdr:colOff>174551</xdr:colOff>
      <xdr:row>90</xdr:row>
      <xdr:rowOff>30569</xdr:rowOff>
    </xdr:from>
    <xdr:ext cx="576522" cy="797442"/>
    <xdr:pic>
      <xdr:nvPicPr>
        <xdr:cNvPr id="110" name="Рисунок 109"/>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174926" y="12889319"/>
          <a:ext cx="576522" cy="797442"/>
        </a:xfrm>
        <a:prstGeom prst="rect">
          <a:avLst/>
        </a:prstGeom>
      </xdr:spPr>
    </xdr:pic>
    <xdr:clientData/>
  </xdr:oneCellAnchor>
  <xdr:oneCellAnchor>
    <xdr:from>
      <xdr:col>5</xdr:col>
      <xdr:colOff>177209</xdr:colOff>
      <xdr:row>88</xdr:row>
      <xdr:rowOff>44302</xdr:rowOff>
    </xdr:from>
    <xdr:ext cx="576522" cy="797442"/>
    <xdr:pic>
      <xdr:nvPicPr>
        <xdr:cNvPr id="111" name="Рисунок 110"/>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177584" y="12617302"/>
          <a:ext cx="576522" cy="797442"/>
        </a:xfrm>
        <a:prstGeom prst="rect">
          <a:avLst/>
        </a:prstGeom>
      </xdr:spPr>
    </xdr:pic>
    <xdr:clientData/>
  </xdr:oneCellAnchor>
  <xdr:oneCellAnchor>
    <xdr:from>
      <xdr:col>5</xdr:col>
      <xdr:colOff>177209</xdr:colOff>
      <xdr:row>87</xdr:row>
      <xdr:rowOff>33227</xdr:rowOff>
    </xdr:from>
    <xdr:ext cx="576522" cy="797442"/>
    <xdr:pic>
      <xdr:nvPicPr>
        <xdr:cNvPr id="112" name="Рисунок 111"/>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177584" y="12463352"/>
          <a:ext cx="576522" cy="797442"/>
        </a:xfrm>
        <a:prstGeom prst="rect">
          <a:avLst/>
        </a:prstGeom>
      </xdr:spPr>
    </xdr:pic>
    <xdr:clientData/>
  </xdr:oneCellAnchor>
  <xdr:oneCellAnchor>
    <xdr:from>
      <xdr:col>5</xdr:col>
      <xdr:colOff>199360</xdr:colOff>
      <xdr:row>81</xdr:row>
      <xdr:rowOff>55378</xdr:rowOff>
    </xdr:from>
    <xdr:ext cx="576522" cy="797442"/>
    <xdr:pic>
      <xdr:nvPicPr>
        <xdr:cNvPr id="113" name="Рисунок 112"/>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199735" y="11628253"/>
          <a:ext cx="576522" cy="797442"/>
        </a:xfrm>
        <a:prstGeom prst="rect">
          <a:avLst/>
        </a:prstGeom>
      </xdr:spPr>
    </xdr:pic>
    <xdr:clientData/>
  </xdr:oneCellAnchor>
  <xdr:oneCellAnchor>
    <xdr:from>
      <xdr:col>5</xdr:col>
      <xdr:colOff>199361</xdr:colOff>
      <xdr:row>79</xdr:row>
      <xdr:rowOff>55378</xdr:rowOff>
    </xdr:from>
    <xdr:ext cx="576522" cy="797442"/>
    <xdr:pic>
      <xdr:nvPicPr>
        <xdr:cNvPr id="114" name="Рисунок 113"/>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199736" y="11342503"/>
          <a:ext cx="576522" cy="797442"/>
        </a:xfrm>
        <a:prstGeom prst="rect">
          <a:avLst/>
        </a:prstGeom>
      </xdr:spPr>
    </xdr:pic>
    <xdr:clientData/>
  </xdr:oneCellAnchor>
  <xdr:oneCellAnchor>
    <xdr:from>
      <xdr:col>5</xdr:col>
      <xdr:colOff>210436</xdr:colOff>
      <xdr:row>73</xdr:row>
      <xdr:rowOff>22151</xdr:rowOff>
    </xdr:from>
    <xdr:ext cx="576522" cy="797442"/>
    <xdr:pic>
      <xdr:nvPicPr>
        <xdr:cNvPr id="115" name="Рисунок 114"/>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210811" y="10452026"/>
          <a:ext cx="576522" cy="797442"/>
        </a:xfrm>
        <a:prstGeom prst="rect">
          <a:avLst/>
        </a:prstGeom>
      </xdr:spPr>
    </xdr:pic>
    <xdr:clientData/>
  </xdr:oneCellAnchor>
  <xdr:oneCellAnchor>
    <xdr:from>
      <xdr:col>5</xdr:col>
      <xdr:colOff>210436</xdr:colOff>
      <xdr:row>72</xdr:row>
      <xdr:rowOff>55378</xdr:rowOff>
    </xdr:from>
    <xdr:ext cx="576522" cy="797442"/>
    <xdr:pic>
      <xdr:nvPicPr>
        <xdr:cNvPr id="116" name="Рисунок 115"/>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210811" y="10342378"/>
          <a:ext cx="576522" cy="797442"/>
        </a:xfrm>
        <a:prstGeom prst="rect">
          <a:avLst/>
        </a:prstGeom>
      </xdr:spPr>
    </xdr:pic>
    <xdr:clientData/>
  </xdr:oneCellAnchor>
  <xdr:oneCellAnchor>
    <xdr:from>
      <xdr:col>5</xdr:col>
      <xdr:colOff>221512</xdr:colOff>
      <xdr:row>71</xdr:row>
      <xdr:rowOff>55378</xdr:rowOff>
    </xdr:from>
    <xdr:ext cx="576522" cy="797442"/>
    <xdr:pic>
      <xdr:nvPicPr>
        <xdr:cNvPr id="117" name="Рисунок 116"/>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221887" y="10199503"/>
          <a:ext cx="576522" cy="797442"/>
        </a:xfrm>
        <a:prstGeom prst="rect">
          <a:avLst/>
        </a:prstGeom>
      </xdr:spPr>
    </xdr:pic>
    <xdr:clientData/>
  </xdr:oneCellAnchor>
  <xdr:oneCellAnchor>
    <xdr:from>
      <xdr:col>5</xdr:col>
      <xdr:colOff>188285</xdr:colOff>
      <xdr:row>69</xdr:row>
      <xdr:rowOff>55378</xdr:rowOff>
    </xdr:from>
    <xdr:ext cx="576522" cy="797442"/>
    <xdr:pic>
      <xdr:nvPicPr>
        <xdr:cNvPr id="118" name="Рисунок 117"/>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188660" y="9913753"/>
          <a:ext cx="576522" cy="797442"/>
        </a:xfrm>
        <a:prstGeom prst="rect">
          <a:avLst/>
        </a:prstGeom>
      </xdr:spPr>
    </xdr:pic>
    <xdr:clientData/>
  </xdr:oneCellAnchor>
  <xdr:oneCellAnchor>
    <xdr:from>
      <xdr:col>5</xdr:col>
      <xdr:colOff>188285</xdr:colOff>
      <xdr:row>68</xdr:row>
      <xdr:rowOff>44302</xdr:rowOff>
    </xdr:from>
    <xdr:ext cx="576522" cy="797442"/>
    <xdr:pic>
      <xdr:nvPicPr>
        <xdr:cNvPr id="119" name="Рисунок 118"/>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188660" y="9759802"/>
          <a:ext cx="576522" cy="797442"/>
        </a:xfrm>
        <a:prstGeom prst="rect">
          <a:avLst/>
        </a:prstGeom>
      </xdr:spPr>
    </xdr:pic>
    <xdr:clientData/>
  </xdr:oneCellAnchor>
  <xdr:oneCellAnchor>
    <xdr:from>
      <xdr:col>5</xdr:col>
      <xdr:colOff>243663</xdr:colOff>
      <xdr:row>56</xdr:row>
      <xdr:rowOff>66453</xdr:rowOff>
    </xdr:from>
    <xdr:ext cx="576522" cy="787917"/>
    <xdr:pic>
      <xdr:nvPicPr>
        <xdr:cNvPr id="120" name="Рисунок 119"/>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244038" y="8067453"/>
          <a:ext cx="576522" cy="787917"/>
        </a:xfrm>
        <a:prstGeom prst="rect">
          <a:avLst/>
        </a:prstGeom>
      </xdr:spPr>
    </xdr:pic>
    <xdr:clientData/>
  </xdr:oneCellAnchor>
  <xdr:oneCellAnchor>
    <xdr:from>
      <xdr:col>5</xdr:col>
      <xdr:colOff>243663</xdr:colOff>
      <xdr:row>55</xdr:row>
      <xdr:rowOff>132907</xdr:rowOff>
    </xdr:from>
    <xdr:ext cx="576522" cy="797442"/>
    <xdr:pic>
      <xdr:nvPicPr>
        <xdr:cNvPr id="121" name="Рисунок 120"/>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244038" y="7991032"/>
          <a:ext cx="576522" cy="797442"/>
        </a:xfrm>
        <a:prstGeom prst="rect">
          <a:avLst/>
        </a:prstGeom>
      </xdr:spPr>
    </xdr:pic>
    <xdr:clientData/>
  </xdr:oneCellAnchor>
  <xdr:oneCellAnchor>
    <xdr:from>
      <xdr:col>5</xdr:col>
      <xdr:colOff>243663</xdr:colOff>
      <xdr:row>37</xdr:row>
      <xdr:rowOff>55378</xdr:rowOff>
    </xdr:from>
    <xdr:ext cx="576522" cy="797442"/>
    <xdr:pic>
      <xdr:nvPicPr>
        <xdr:cNvPr id="122" name="Рисунок 121"/>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244038" y="5341753"/>
          <a:ext cx="576522" cy="797442"/>
        </a:xfrm>
        <a:prstGeom prst="rect">
          <a:avLst/>
        </a:prstGeom>
      </xdr:spPr>
    </xdr:pic>
    <xdr:clientData/>
  </xdr:oneCellAnchor>
  <xdr:oneCellAnchor>
    <xdr:from>
      <xdr:col>5</xdr:col>
      <xdr:colOff>243662</xdr:colOff>
      <xdr:row>36</xdr:row>
      <xdr:rowOff>44302</xdr:rowOff>
    </xdr:from>
    <xdr:ext cx="576522" cy="797442"/>
    <xdr:pic>
      <xdr:nvPicPr>
        <xdr:cNvPr id="123" name="Рисунок 122"/>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244037" y="5187802"/>
          <a:ext cx="576522" cy="797442"/>
        </a:xfrm>
        <a:prstGeom prst="rect">
          <a:avLst/>
        </a:prstGeom>
      </xdr:spPr>
    </xdr:pic>
    <xdr:clientData/>
  </xdr:oneCellAnchor>
  <xdr:oneCellAnchor>
    <xdr:from>
      <xdr:col>5</xdr:col>
      <xdr:colOff>221512</xdr:colOff>
      <xdr:row>35</xdr:row>
      <xdr:rowOff>44302</xdr:rowOff>
    </xdr:from>
    <xdr:ext cx="576522" cy="797442"/>
    <xdr:pic>
      <xdr:nvPicPr>
        <xdr:cNvPr id="124" name="Рисунок 123"/>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221887" y="5044927"/>
          <a:ext cx="576522" cy="797442"/>
        </a:xfrm>
        <a:prstGeom prst="rect">
          <a:avLst/>
        </a:prstGeom>
      </xdr:spPr>
    </xdr:pic>
    <xdr:clientData/>
  </xdr:oneCellAnchor>
  <xdr:oneCellAnchor>
    <xdr:from>
      <xdr:col>5</xdr:col>
      <xdr:colOff>221511</xdr:colOff>
      <xdr:row>30</xdr:row>
      <xdr:rowOff>55378</xdr:rowOff>
    </xdr:from>
    <xdr:ext cx="576522" cy="797442"/>
    <xdr:pic>
      <xdr:nvPicPr>
        <xdr:cNvPr id="125" name="Рисунок 124"/>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221886" y="4341628"/>
          <a:ext cx="576522" cy="797442"/>
        </a:xfrm>
        <a:prstGeom prst="rect">
          <a:avLst/>
        </a:prstGeom>
      </xdr:spPr>
    </xdr:pic>
    <xdr:clientData/>
  </xdr:oneCellAnchor>
  <xdr:oneCellAnchor>
    <xdr:from>
      <xdr:col>5</xdr:col>
      <xdr:colOff>199360</xdr:colOff>
      <xdr:row>29</xdr:row>
      <xdr:rowOff>55378</xdr:rowOff>
    </xdr:from>
    <xdr:ext cx="576522" cy="797442"/>
    <xdr:pic>
      <xdr:nvPicPr>
        <xdr:cNvPr id="126" name="Рисунок 125"/>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199735" y="4198753"/>
          <a:ext cx="576522" cy="797442"/>
        </a:xfrm>
        <a:prstGeom prst="rect">
          <a:avLst/>
        </a:prstGeom>
      </xdr:spPr>
    </xdr:pic>
    <xdr:clientData/>
  </xdr:oneCellAnchor>
  <xdr:oneCellAnchor>
    <xdr:from>
      <xdr:col>5</xdr:col>
      <xdr:colOff>207778</xdr:colOff>
      <xdr:row>28</xdr:row>
      <xdr:rowOff>63796</xdr:rowOff>
    </xdr:from>
    <xdr:ext cx="576522" cy="797442"/>
    <xdr:pic>
      <xdr:nvPicPr>
        <xdr:cNvPr id="127" name="Рисунок 126"/>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208153" y="4064296"/>
          <a:ext cx="576522" cy="797442"/>
        </a:xfrm>
        <a:prstGeom prst="rect">
          <a:avLst/>
        </a:prstGeom>
      </xdr:spPr>
    </xdr:pic>
    <xdr:clientData/>
  </xdr:oneCellAnchor>
  <xdr:oneCellAnchor>
    <xdr:from>
      <xdr:col>5</xdr:col>
      <xdr:colOff>221512</xdr:colOff>
      <xdr:row>13</xdr:row>
      <xdr:rowOff>55378</xdr:rowOff>
    </xdr:from>
    <xdr:ext cx="576522" cy="797442"/>
    <xdr:pic>
      <xdr:nvPicPr>
        <xdr:cNvPr id="128" name="Рисунок 127"/>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221887" y="1912753"/>
          <a:ext cx="576522" cy="797442"/>
        </a:xfrm>
        <a:prstGeom prst="rect">
          <a:avLst/>
        </a:prstGeom>
      </xdr:spPr>
    </xdr:pic>
    <xdr:clientData/>
  </xdr:oneCellAnchor>
  <xdr:oneCellAnchor>
    <xdr:from>
      <xdr:col>2</xdr:col>
      <xdr:colOff>121831</xdr:colOff>
      <xdr:row>38</xdr:row>
      <xdr:rowOff>44302</xdr:rowOff>
    </xdr:from>
    <xdr:ext cx="1295843" cy="844098"/>
    <xdr:pic>
      <xdr:nvPicPr>
        <xdr:cNvPr id="129" name="Рисунок 128"/>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1321981" y="5473552"/>
          <a:ext cx="1295843" cy="84409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552450</xdr:colOff>
      <xdr:row>35</xdr:row>
      <xdr:rowOff>0</xdr:rowOff>
    </xdr:from>
    <xdr:ext cx="0" cy="35636563"/>
    <xdr:pic>
      <xdr:nvPicPr>
        <xdr:cNvPr id="55" name="Рисунок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5570" y="3236976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552450</xdr:colOff>
      <xdr:row>35</xdr:row>
      <xdr:rowOff>0</xdr:rowOff>
    </xdr:from>
    <xdr:ext cx="0" cy="35634658"/>
    <xdr:pic>
      <xdr:nvPicPr>
        <xdr:cNvPr id="56" name="Рисунок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5570" y="32369760"/>
          <a:ext cx="0"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371475</xdr:colOff>
      <xdr:row>14</xdr:row>
      <xdr:rowOff>95250</xdr:rowOff>
    </xdr:from>
    <xdr:to>
      <xdr:col>1</xdr:col>
      <xdr:colOff>1581150</xdr:colOff>
      <xdr:row>14</xdr:row>
      <xdr:rowOff>838200</xdr:rowOff>
    </xdr:to>
    <xdr:pic>
      <xdr:nvPicPr>
        <xdr:cNvPr id="57"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4595" y="11761470"/>
          <a:ext cx="12096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15</xdr:row>
      <xdr:rowOff>76200</xdr:rowOff>
    </xdr:from>
    <xdr:to>
      <xdr:col>1</xdr:col>
      <xdr:colOff>1647825</xdr:colOff>
      <xdr:row>15</xdr:row>
      <xdr:rowOff>819150</xdr:rowOff>
    </xdr:to>
    <xdr:pic>
      <xdr:nvPicPr>
        <xdr:cNvPr id="58" name="Рисунок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55545" y="12839700"/>
          <a:ext cx="12954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372836</xdr:colOff>
      <xdr:row>32</xdr:row>
      <xdr:rowOff>100693</xdr:rowOff>
    </xdr:from>
    <xdr:to>
      <xdr:col>1</xdr:col>
      <xdr:colOff>1268186</xdr:colOff>
      <xdr:row>32</xdr:row>
      <xdr:rowOff>957943</xdr:rowOff>
    </xdr:to>
    <xdr:pic>
      <xdr:nvPicPr>
        <xdr:cNvPr id="59" name="Рисунок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41122" y="32714293"/>
          <a:ext cx="8953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11</xdr:row>
      <xdr:rowOff>285750</xdr:rowOff>
    </xdr:from>
    <xdr:to>
      <xdr:col>1</xdr:col>
      <xdr:colOff>1609725</xdr:colOff>
      <xdr:row>11</xdr:row>
      <xdr:rowOff>1000125</xdr:rowOff>
    </xdr:to>
    <xdr:pic>
      <xdr:nvPicPr>
        <xdr:cNvPr id="64"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3170" y="8568690"/>
          <a:ext cx="1209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542925</xdr:colOff>
      <xdr:row>23</xdr:row>
      <xdr:rowOff>76200</xdr:rowOff>
    </xdr:from>
    <xdr:to>
      <xdr:col>1</xdr:col>
      <xdr:colOff>1409700</xdr:colOff>
      <xdr:row>23</xdr:row>
      <xdr:rowOff>885825</xdr:rowOff>
    </xdr:to>
    <xdr:pic>
      <xdr:nvPicPr>
        <xdr:cNvPr id="66" name="Рисунок 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46045" y="20048220"/>
          <a:ext cx="8667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542925</xdr:colOff>
      <xdr:row>25</xdr:row>
      <xdr:rowOff>76200</xdr:rowOff>
    </xdr:from>
    <xdr:to>
      <xdr:col>1</xdr:col>
      <xdr:colOff>1409700</xdr:colOff>
      <xdr:row>25</xdr:row>
      <xdr:rowOff>885825</xdr:rowOff>
    </xdr:to>
    <xdr:pic>
      <xdr:nvPicPr>
        <xdr:cNvPr id="74" name="Рисунок 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46045" y="22227540"/>
          <a:ext cx="8667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542925</xdr:colOff>
      <xdr:row>26</xdr:row>
      <xdr:rowOff>76200</xdr:rowOff>
    </xdr:from>
    <xdr:to>
      <xdr:col>1</xdr:col>
      <xdr:colOff>1409700</xdr:colOff>
      <xdr:row>26</xdr:row>
      <xdr:rowOff>885825</xdr:rowOff>
    </xdr:to>
    <xdr:pic>
      <xdr:nvPicPr>
        <xdr:cNvPr id="75" name="Рисунок 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46045" y="23180040"/>
          <a:ext cx="8667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348343</xdr:colOff>
      <xdr:row>5</xdr:row>
      <xdr:rowOff>261257</xdr:rowOff>
    </xdr:from>
    <xdr:ext cx="1095375" cy="819150"/>
    <xdr:pic>
      <xdr:nvPicPr>
        <xdr:cNvPr id="108" name="Рисунок 5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16629" y="1240971"/>
          <a:ext cx="10953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206829</xdr:colOff>
      <xdr:row>6</xdr:row>
      <xdr:rowOff>87085</xdr:rowOff>
    </xdr:from>
    <xdr:ext cx="1400175" cy="876300"/>
    <xdr:pic>
      <xdr:nvPicPr>
        <xdr:cNvPr id="110" name="Рисунок 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75115" y="2503714"/>
          <a:ext cx="14001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65315</xdr:colOff>
      <xdr:row>7</xdr:row>
      <xdr:rowOff>97972</xdr:rowOff>
    </xdr:from>
    <xdr:ext cx="1562100" cy="923925"/>
    <xdr:pic>
      <xdr:nvPicPr>
        <xdr:cNvPr id="112" name="Рисунок 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33601" y="3701143"/>
          <a:ext cx="15621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185057</xdr:colOff>
      <xdr:row>8</xdr:row>
      <xdr:rowOff>283028</xdr:rowOff>
    </xdr:from>
    <xdr:ext cx="1371600" cy="752475"/>
    <xdr:pic>
      <xdr:nvPicPr>
        <xdr:cNvPr id="113" name="Рисунок 5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53343" y="5072742"/>
          <a:ext cx="1371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283028</xdr:colOff>
      <xdr:row>9</xdr:row>
      <xdr:rowOff>152400</xdr:rowOff>
    </xdr:from>
    <xdr:ext cx="1266825" cy="762000"/>
    <xdr:pic>
      <xdr:nvPicPr>
        <xdr:cNvPr id="114" name="Рисунок 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351314" y="6411686"/>
          <a:ext cx="12668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163286</xdr:colOff>
      <xdr:row>10</xdr:row>
      <xdr:rowOff>21771</xdr:rowOff>
    </xdr:from>
    <xdr:ext cx="1371600" cy="866775"/>
    <xdr:pic>
      <xdr:nvPicPr>
        <xdr:cNvPr id="115" name="Рисунок 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231572" y="7565571"/>
          <a:ext cx="13716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163286</xdr:colOff>
      <xdr:row>12</xdr:row>
      <xdr:rowOff>250372</xdr:rowOff>
    </xdr:from>
    <xdr:ext cx="1400175" cy="771525"/>
    <xdr:pic>
      <xdr:nvPicPr>
        <xdr:cNvPr id="116" name="Рисунок 5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31572" y="10036629"/>
          <a:ext cx="14001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217714</xdr:colOff>
      <xdr:row>13</xdr:row>
      <xdr:rowOff>65314</xdr:rowOff>
    </xdr:from>
    <xdr:ext cx="1371600" cy="866775"/>
    <xdr:pic>
      <xdr:nvPicPr>
        <xdr:cNvPr id="117" name="Рисунок 3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286000" y="11114314"/>
          <a:ext cx="13716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478972</xdr:colOff>
      <xdr:row>16</xdr:row>
      <xdr:rowOff>119743</xdr:rowOff>
    </xdr:from>
    <xdr:ext cx="885825" cy="895350"/>
    <xdr:pic>
      <xdr:nvPicPr>
        <xdr:cNvPr id="119" name="Рисунок 30"/>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47258" y="14619514"/>
          <a:ext cx="8858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348343</xdr:colOff>
      <xdr:row>17</xdr:row>
      <xdr:rowOff>195943</xdr:rowOff>
    </xdr:from>
    <xdr:ext cx="1114425" cy="828675"/>
    <xdr:pic>
      <xdr:nvPicPr>
        <xdr:cNvPr id="120" name="Рисунок 4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16629" y="15991114"/>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402772</xdr:colOff>
      <xdr:row>18</xdr:row>
      <xdr:rowOff>130629</xdr:rowOff>
    </xdr:from>
    <xdr:ext cx="885825" cy="796290"/>
    <xdr:pic>
      <xdr:nvPicPr>
        <xdr:cNvPr id="121" name="Рисунок 30"/>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471058" y="17297400"/>
          <a:ext cx="885825" cy="796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435429</xdr:colOff>
      <xdr:row>19</xdr:row>
      <xdr:rowOff>304800</xdr:rowOff>
    </xdr:from>
    <xdr:ext cx="885825" cy="836295"/>
    <xdr:pic>
      <xdr:nvPicPr>
        <xdr:cNvPr id="122" name="Рисунок 30"/>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03715" y="18658114"/>
          <a:ext cx="88582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293915</xdr:colOff>
      <xdr:row>20</xdr:row>
      <xdr:rowOff>97971</xdr:rowOff>
    </xdr:from>
    <xdr:ext cx="1247775" cy="849630"/>
    <xdr:pic>
      <xdr:nvPicPr>
        <xdr:cNvPr id="123" name="Рисунок 4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62201" y="19714028"/>
          <a:ext cx="1247775" cy="849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217715</xdr:colOff>
      <xdr:row>21</xdr:row>
      <xdr:rowOff>76200</xdr:rowOff>
    </xdr:from>
    <xdr:ext cx="1247775" cy="933450"/>
    <xdr:pic>
      <xdr:nvPicPr>
        <xdr:cNvPr id="125" name="Рисунок 4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86001" y="20802600"/>
          <a:ext cx="12477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522514</xdr:colOff>
      <xdr:row>24</xdr:row>
      <xdr:rowOff>119743</xdr:rowOff>
    </xdr:from>
    <xdr:ext cx="885825" cy="866775"/>
    <xdr:pic>
      <xdr:nvPicPr>
        <xdr:cNvPr id="126" name="Рисунок 53"/>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90800" y="23197457"/>
          <a:ext cx="8858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566057</xdr:colOff>
      <xdr:row>27</xdr:row>
      <xdr:rowOff>108857</xdr:rowOff>
    </xdr:from>
    <xdr:ext cx="790575" cy="866775"/>
    <xdr:pic>
      <xdr:nvPicPr>
        <xdr:cNvPr id="128" name="Рисунок 30"/>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634343" y="26822400"/>
          <a:ext cx="7905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457200</xdr:colOff>
      <xdr:row>28</xdr:row>
      <xdr:rowOff>163286</xdr:rowOff>
    </xdr:from>
    <xdr:ext cx="809625" cy="790575"/>
    <xdr:pic>
      <xdr:nvPicPr>
        <xdr:cNvPr id="129" name="Рисунок 5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525486" y="28008943"/>
          <a:ext cx="8096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500742</xdr:colOff>
      <xdr:row>29</xdr:row>
      <xdr:rowOff>152400</xdr:rowOff>
    </xdr:from>
    <xdr:ext cx="790575" cy="866775"/>
    <xdr:pic>
      <xdr:nvPicPr>
        <xdr:cNvPr id="130" name="Рисунок 31"/>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569028" y="29249914"/>
          <a:ext cx="7905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468086</xdr:colOff>
      <xdr:row>30</xdr:row>
      <xdr:rowOff>119743</xdr:rowOff>
    </xdr:from>
    <xdr:ext cx="790575" cy="866775"/>
    <xdr:pic>
      <xdr:nvPicPr>
        <xdr:cNvPr id="131" name="Рисунок 31"/>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536372" y="30403800"/>
          <a:ext cx="7905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457200</xdr:colOff>
      <xdr:row>31</xdr:row>
      <xdr:rowOff>174172</xdr:rowOff>
    </xdr:from>
    <xdr:ext cx="876300" cy="885825"/>
    <xdr:pic>
      <xdr:nvPicPr>
        <xdr:cNvPr id="132" name="Рисунок 5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25486" y="31612115"/>
          <a:ext cx="8763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381000</xdr:colOff>
      <xdr:row>33</xdr:row>
      <xdr:rowOff>195943</xdr:rowOff>
    </xdr:from>
    <xdr:ext cx="952500" cy="857250"/>
    <xdr:pic>
      <xdr:nvPicPr>
        <xdr:cNvPr id="134" name="Рисунок 56"/>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449286" y="34311772"/>
          <a:ext cx="9525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391886</xdr:colOff>
      <xdr:row>34</xdr:row>
      <xdr:rowOff>97971</xdr:rowOff>
    </xdr:from>
    <xdr:ext cx="819150" cy="800100"/>
    <xdr:pic>
      <xdr:nvPicPr>
        <xdr:cNvPr id="135" name="Рисунок 11"/>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460172" y="35705142"/>
          <a:ext cx="8191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402227</xdr:colOff>
      <xdr:row>35</xdr:row>
      <xdr:rowOff>180703</xdr:rowOff>
    </xdr:from>
    <xdr:ext cx="819150" cy="800100"/>
    <xdr:pic>
      <xdr:nvPicPr>
        <xdr:cNvPr id="136" name="Рисунок 11"/>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470513" y="36887332"/>
          <a:ext cx="8191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446314</xdr:colOff>
      <xdr:row>36</xdr:row>
      <xdr:rowOff>152400</xdr:rowOff>
    </xdr:from>
    <xdr:ext cx="819150" cy="800100"/>
    <xdr:pic>
      <xdr:nvPicPr>
        <xdr:cNvPr id="137" name="Рисунок 11"/>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514600" y="37893171"/>
          <a:ext cx="8191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424543</xdr:colOff>
      <xdr:row>37</xdr:row>
      <xdr:rowOff>43543</xdr:rowOff>
    </xdr:from>
    <xdr:ext cx="742950" cy="771525"/>
    <xdr:pic>
      <xdr:nvPicPr>
        <xdr:cNvPr id="138" name="Picture 199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492829" y="38894657"/>
          <a:ext cx="7429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1</xdr:col>
      <xdr:colOff>413657</xdr:colOff>
      <xdr:row>38</xdr:row>
      <xdr:rowOff>87086</xdr:rowOff>
    </xdr:from>
    <xdr:ext cx="742950" cy="771525"/>
    <xdr:pic>
      <xdr:nvPicPr>
        <xdr:cNvPr id="139" name="Picture 199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481943" y="39917915"/>
          <a:ext cx="7429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1</xdr:col>
      <xdr:colOff>413657</xdr:colOff>
      <xdr:row>39</xdr:row>
      <xdr:rowOff>43543</xdr:rowOff>
    </xdr:from>
    <xdr:ext cx="742950" cy="771525"/>
    <xdr:pic>
      <xdr:nvPicPr>
        <xdr:cNvPr id="140" name="Picture 199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481943" y="40919400"/>
          <a:ext cx="7429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1</xdr:col>
      <xdr:colOff>446315</xdr:colOff>
      <xdr:row>40</xdr:row>
      <xdr:rowOff>130629</xdr:rowOff>
    </xdr:from>
    <xdr:ext cx="619125" cy="695325"/>
    <xdr:pic>
      <xdr:nvPicPr>
        <xdr:cNvPr id="141" name="Рисунок 46"/>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514601" y="42051515"/>
          <a:ext cx="6191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348343</xdr:colOff>
      <xdr:row>41</xdr:row>
      <xdr:rowOff>87086</xdr:rowOff>
    </xdr:from>
    <xdr:ext cx="904875" cy="866775"/>
    <xdr:pic>
      <xdr:nvPicPr>
        <xdr:cNvPr id="142" name="Рисунок 37"/>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416629" y="43009457"/>
          <a:ext cx="9048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457200</xdr:colOff>
      <xdr:row>42</xdr:row>
      <xdr:rowOff>141514</xdr:rowOff>
    </xdr:from>
    <xdr:ext cx="819150" cy="942975"/>
    <xdr:pic>
      <xdr:nvPicPr>
        <xdr:cNvPr id="144" name="Рисунок 44"/>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525486" y="44250428"/>
          <a:ext cx="8191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370115</xdr:colOff>
      <xdr:row>44</xdr:row>
      <xdr:rowOff>206829</xdr:rowOff>
    </xdr:from>
    <xdr:ext cx="1095375" cy="1028700"/>
    <xdr:pic>
      <xdr:nvPicPr>
        <xdr:cNvPr id="145" name="Рисунок 29" descr="TSc-SDW1080pZ10I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438401" y="45687343"/>
          <a:ext cx="10953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424543</xdr:colOff>
      <xdr:row>45</xdr:row>
      <xdr:rowOff>33802</xdr:rowOff>
    </xdr:from>
    <xdr:ext cx="772886" cy="1342381"/>
    <xdr:pic>
      <xdr:nvPicPr>
        <xdr:cNvPr id="147" name="Рисунок 49" descr="TSi-SDL2Z18I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492829" y="47158059"/>
          <a:ext cx="772886" cy="1342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381000</xdr:colOff>
      <xdr:row>48</xdr:row>
      <xdr:rowOff>119743</xdr:rowOff>
    </xdr:from>
    <xdr:ext cx="876300" cy="885825"/>
    <xdr:pic>
      <xdr:nvPicPr>
        <xdr:cNvPr id="148" name="Рисунок 47"/>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449286" y="49149000"/>
          <a:ext cx="8763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163286</xdr:colOff>
      <xdr:row>50</xdr:row>
      <xdr:rowOff>293914</xdr:rowOff>
    </xdr:from>
    <xdr:ext cx="1428750" cy="666750"/>
    <xdr:pic>
      <xdr:nvPicPr>
        <xdr:cNvPr id="149" name="Рисунок 47"/>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231572" y="50716543"/>
          <a:ext cx="1428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195943</xdr:colOff>
      <xdr:row>51</xdr:row>
      <xdr:rowOff>293915</xdr:rowOff>
    </xdr:from>
    <xdr:ext cx="1428750" cy="666750"/>
    <xdr:pic>
      <xdr:nvPicPr>
        <xdr:cNvPr id="151" name="Рисунок 47"/>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264229" y="52033715"/>
          <a:ext cx="1428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60</xdr:row>
      <xdr:rowOff>47625</xdr:rowOff>
    </xdr:from>
    <xdr:ext cx="1595845" cy="638175"/>
    <xdr:pic>
      <xdr:nvPicPr>
        <xdr:cNvPr id="82" name="Рисунок 1"/>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220686" y="60082339"/>
          <a:ext cx="159584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28575</xdr:colOff>
      <xdr:row>75</xdr:row>
      <xdr:rowOff>314325</xdr:rowOff>
    </xdr:from>
    <xdr:ext cx="1776820" cy="578303"/>
    <xdr:pic>
      <xdr:nvPicPr>
        <xdr:cNvPr id="83" name="Рисунок 2"/>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096861" y="76601411"/>
          <a:ext cx="1776820" cy="578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102053</xdr:colOff>
      <xdr:row>80</xdr:row>
      <xdr:rowOff>223158</xdr:rowOff>
    </xdr:from>
    <xdr:ext cx="1700620" cy="538842"/>
    <xdr:pic>
      <xdr:nvPicPr>
        <xdr:cNvPr id="84" name="Рисунок 2"/>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170339" y="83640387"/>
          <a:ext cx="1700620" cy="53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xdr:colOff>
      <xdr:row>59</xdr:row>
      <xdr:rowOff>104775</xdr:rowOff>
    </xdr:from>
    <xdr:ext cx="1710145" cy="483053"/>
    <xdr:pic>
      <xdr:nvPicPr>
        <xdr:cNvPr id="85" name="Picture 569"/>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2134961" y="58974718"/>
          <a:ext cx="1710145" cy="483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xdr:colOff>
      <xdr:row>70</xdr:row>
      <xdr:rowOff>190501</xdr:rowOff>
    </xdr:from>
    <xdr:ext cx="1710145" cy="419100"/>
    <xdr:pic>
      <xdr:nvPicPr>
        <xdr:cNvPr id="86" name="Picture 570"/>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134961" y="71002072"/>
          <a:ext cx="171014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76200</xdr:colOff>
      <xdr:row>61</xdr:row>
      <xdr:rowOff>352425</xdr:rowOff>
    </xdr:from>
    <xdr:ext cx="1776820" cy="246289"/>
    <xdr:pic>
      <xdr:nvPicPr>
        <xdr:cNvPr id="87" name="Picture 572"/>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144486" y="61421282"/>
          <a:ext cx="1776820" cy="246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214993</xdr:colOff>
      <xdr:row>56</xdr:row>
      <xdr:rowOff>174171</xdr:rowOff>
    </xdr:from>
    <xdr:ext cx="1333500" cy="500743"/>
    <xdr:pic>
      <xdr:nvPicPr>
        <xdr:cNvPr id="88" name="Рисунок 13"/>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283279" y="55157914"/>
          <a:ext cx="1333500" cy="500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314325</xdr:colOff>
      <xdr:row>67</xdr:row>
      <xdr:rowOff>57150</xdr:rowOff>
    </xdr:from>
    <xdr:ext cx="1333500" cy="693965"/>
    <xdr:pic>
      <xdr:nvPicPr>
        <xdr:cNvPr id="89" name="Рисунок 14"/>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382611" y="66982521"/>
          <a:ext cx="1333500"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38100</xdr:colOff>
      <xdr:row>62</xdr:row>
      <xdr:rowOff>161925</xdr:rowOff>
    </xdr:from>
    <xdr:ext cx="1786345" cy="371475"/>
    <xdr:pic>
      <xdr:nvPicPr>
        <xdr:cNvPr id="90" name="Picture 126"/>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106386" y="62264925"/>
          <a:ext cx="178634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38100</xdr:colOff>
      <xdr:row>63</xdr:row>
      <xdr:rowOff>161925</xdr:rowOff>
    </xdr:from>
    <xdr:ext cx="1786345" cy="458561"/>
    <xdr:pic>
      <xdr:nvPicPr>
        <xdr:cNvPr id="91" name="Picture 127"/>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106386" y="63299068"/>
          <a:ext cx="1786345" cy="458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28575</xdr:colOff>
      <xdr:row>71</xdr:row>
      <xdr:rowOff>247650</xdr:rowOff>
    </xdr:from>
    <xdr:ext cx="1786345" cy="427265"/>
    <xdr:pic>
      <xdr:nvPicPr>
        <xdr:cNvPr id="92" name="Picture 128"/>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2096861" y="72354621"/>
          <a:ext cx="1786345" cy="427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337457</xdr:colOff>
      <xdr:row>58</xdr:row>
      <xdr:rowOff>242207</xdr:rowOff>
    </xdr:from>
    <xdr:ext cx="1323975" cy="726622"/>
    <xdr:pic>
      <xdr:nvPicPr>
        <xdr:cNvPr id="93" name="Рисунок 18"/>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2405743" y="57686121"/>
          <a:ext cx="1323975" cy="726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69</xdr:row>
      <xdr:rowOff>47626</xdr:rowOff>
    </xdr:from>
    <xdr:ext cx="1276350" cy="866774"/>
    <xdr:pic>
      <xdr:nvPicPr>
        <xdr:cNvPr id="94" name="Рисунок 19"/>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392136" y="69433169"/>
          <a:ext cx="1276350" cy="866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104775</xdr:colOff>
      <xdr:row>76</xdr:row>
      <xdr:rowOff>152400</xdr:rowOff>
    </xdr:from>
    <xdr:ext cx="1738720" cy="1077685"/>
    <xdr:pic>
      <xdr:nvPicPr>
        <xdr:cNvPr id="95" name="Рисунок 20"/>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173061" y="77734886"/>
          <a:ext cx="1738720" cy="1077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77561</xdr:colOff>
      <xdr:row>57</xdr:row>
      <xdr:rowOff>272143</xdr:rowOff>
    </xdr:from>
    <xdr:ext cx="1776820" cy="402771"/>
    <xdr:pic>
      <xdr:nvPicPr>
        <xdr:cNvPr id="96" name="Picture 24"/>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2145847" y="56551286"/>
          <a:ext cx="1776820" cy="402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47625</xdr:colOff>
      <xdr:row>68</xdr:row>
      <xdr:rowOff>133350</xdr:rowOff>
    </xdr:from>
    <xdr:ext cx="1776820" cy="606878"/>
    <xdr:pic>
      <xdr:nvPicPr>
        <xdr:cNvPr id="97" name="Picture 25"/>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115911" y="68223493"/>
          <a:ext cx="1776820" cy="606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51707</xdr:colOff>
      <xdr:row>79</xdr:row>
      <xdr:rowOff>93889</xdr:rowOff>
    </xdr:from>
    <xdr:ext cx="1843495" cy="972911"/>
    <xdr:pic>
      <xdr:nvPicPr>
        <xdr:cNvPr id="98" name="Picture 26"/>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2119993" y="82085089"/>
          <a:ext cx="1843495" cy="972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161925</xdr:colOff>
      <xdr:row>64</xdr:row>
      <xdr:rowOff>123826</xdr:rowOff>
    </xdr:from>
    <xdr:ext cx="1538695" cy="605518"/>
    <xdr:pic>
      <xdr:nvPicPr>
        <xdr:cNvPr id="99" name="Рисунок 32"/>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230211" y="64295112"/>
          <a:ext cx="1538695" cy="605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65</xdr:row>
      <xdr:rowOff>133350</xdr:rowOff>
    </xdr:from>
    <xdr:ext cx="1538695" cy="443593"/>
    <xdr:pic>
      <xdr:nvPicPr>
        <xdr:cNvPr id="100" name="Рисунок 34"/>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220686" y="65600036"/>
          <a:ext cx="1538695" cy="443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193222</xdr:colOff>
      <xdr:row>72</xdr:row>
      <xdr:rowOff>206830</xdr:rowOff>
    </xdr:from>
    <xdr:ext cx="1538695" cy="446314"/>
    <xdr:pic>
      <xdr:nvPicPr>
        <xdr:cNvPr id="101" name="Рисунок 38"/>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261508" y="73478573"/>
          <a:ext cx="1538695" cy="446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171450</xdr:colOff>
      <xdr:row>73</xdr:row>
      <xdr:rowOff>159204</xdr:rowOff>
    </xdr:from>
    <xdr:ext cx="1538695" cy="515711"/>
    <xdr:pic>
      <xdr:nvPicPr>
        <xdr:cNvPr id="102" name="Рисунок 40"/>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239736" y="74856975"/>
          <a:ext cx="1538695" cy="515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68036</xdr:colOff>
      <xdr:row>78</xdr:row>
      <xdr:rowOff>231322</xdr:rowOff>
    </xdr:from>
    <xdr:ext cx="1767295" cy="465365"/>
    <xdr:pic>
      <xdr:nvPicPr>
        <xdr:cNvPr id="103" name="Рисунок 41"/>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136322" y="80796493"/>
          <a:ext cx="1767295" cy="465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73478</xdr:colOff>
      <xdr:row>55</xdr:row>
      <xdr:rowOff>451758</xdr:rowOff>
    </xdr:from>
    <xdr:ext cx="1595845" cy="538843"/>
    <xdr:pic>
      <xdr:nvPicPr>
        <xdr:cNvPr id="104" name="Picture 31"/>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141764" y="53878844"/>
          <a:ext cx="159584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81643</xdr:colOff>
      <xdr:row>77</xdr:row>
      <xdr:rowOff>216354</xdr:rowOff>
    </xdr:from>
    <xdr:ext cx="1786345" cy="512989"/>
    <xdr:pic>
      <xdr:nvPicPr>
        <xdr:cNvPr id="105" name="Picture 128"/>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149929" y="79355497"/>
          <a:ext cx="1786345" cy="51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47625</xdr:colOff>
      <xdr:row>139</xdr:row>
      <xdr:rowOff>0</xdr:rowOff>
    </xdr:from>
    <xdr:ext cx="1771650" cy="0"/>
    <xdr:pic>
      <xdr:nvPicPr>
        <xdr:cNvPr id="214" name="Picture 10366"/>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586865" y="6417564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47625</xdr:colOff>
      <xdr:row>139</xdr:row>
      <xdr:rowOff>0</xdr:rowOff>
    </xdr:from>
    <xdr:to>
      <xdr:col>1</xdr:col>
      <xdr:colOff>1819275</xdr:colOff>
      <xdr:row>139</xdr:row>
      <xdr:rowOff>0</xdr:rowOff>
    </xdr:to>
    <xdr:pic>
      <xdr:nvPicPr>
        <xdr:cNvPr id="71" name="Picture 10366"/>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586865" y="6417564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102</xdr:row>
      <xdr:rowOff>95250</xdr:rowOff>
    </xdr:from>
    <xdr:to>
      <xdr:col>1</xdr:col>
      <xdr:colOff>1514475</xdr:colOff>
      <xdr:row>102</xdr:row>
      <xdr:rowOff>817418</xdr:rowOff>
    </xdr:to>
    <xdr:pic>
      <xdr:nvPicPr>
        <xdr:cNvPr id="72" name="Рисунок 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668607" y="118080559"/>
          <a:ext cx="1162050" cy="722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98</xdr:row>
      <xdr:rowOff>323850</xdr:rowOff>
    </xdr:from>
    <xdr:to>
      <xdr:col>1</xdr:col>
      <xdr:colOff>1600200</xdr:colOff>
      <xdr:row>98</xdr:row>
      <xdr:rowOff>1094509</xdr:rowOff>
    </xdr:to>
    <xdr:pic>
      <xdr:nvPicPr>
        <xdr:cNvPr id="73" name="Рисунок 15"/>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668607" y="111949923"/>
          <a:ext cx="1247775" cy="770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113</xdr:row>
      <xdr:rowOff>180975</xdr:rowOff>
    </xdr:from>
    <xdr:to>
      <xdr:col>1</xdr:col>
      <xdr:colOff>1419225</xdr:colOff>
      <xdr:row>113</xdr:row>
      <xdr:rowOff>1066800</xdr:rowOff>
    </xdr:to>
    <xdr:pic>
      <xdr:nvPicPr>
        <xdr:cNvPr id="76" name="Рисунок 8"/>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840057" y="136052502"/>
          <a:ext cx="8953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123</xdr:row>
      <xdr:rowOff>133351</xdr:rowOff>
    </xdr:from>
    <xdr:to>
      <xdr:col>1</xdr:col>
      <xdr:colOff>1304925</xdr:colOff>
      <xdr:row>123</xdr:row>
      <xdr:rowOff>914400</xdr:rowOff>
    </xdr:to>
    <xdr:pic>
      <xdr:nvPicPr>
        <xdr:cNvPr id="77" name="Рисунок 4"/>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763857" y="151438842"/>
          <a:ext cx="857250" cy="781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132</xdr:row>
      <xdr:rowOff>190501</xdr:rowOff>
    </xdr:from>
    <xdr:to>
      <xdr:col>1</xdr:col>
      <xdr:colOff>1348740</xdr:colOff>
      <xdr:row>132</xdr:row>
      <xdr:rowOff>922020</xdr:rowOff>
    </xdr:to>
    <xdr:pic>
      <xdr:nvPicPr>
        <xdr:cNvPr id="78" name="Рисунок 5"/>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804035" y="165338761"/>
          <a:ext cx="862965" cy="73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118</xdr:row>
      <xdr:rowOff>190501</xdr:rowOff>
    </xdr:from>
    <xdr:to>
      <xdr:col>1</xdr:col>
      <xdr:colOff>1552575</xdr:colOff>
      <xdr:row>118</xdr:row>
      <xdr:rowOff>1066800</xdr:rowOff>
    </xdr:to>
    <xdr:pic>
      <xdr:nvPicPr>
        <xdr:cNvPr id="79" name="Рисунок 3"/>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678132" y="143806719"/>
          <a:ext cx="1190625" cy="876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139</xdr:row>
      <xdr:rowOff>0</xdr:rowOff>
    </xdr:from>
    <xdr:to>
      <xdr:col>1</xdr:col>
      <xdr:colOff>1819275</xdr:colOff>
      <xdr:row>139</xdr:row>
      <xdr:rowOff>0</xdr:rowOff>
    </xdr:to>
    <xdr:pic>
      <xdr:nvPicPr>
        <xdr:cNvPr id="80" name="Picture 10366"/>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586865" y="6417564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143</xdr:row>
      <xdr:rowOff>119904</xdr:rowOff>
    </xdr:from>
    <xdr:to>
      <xdr:col>1</xdr:col>
      <xdr:colOff>1247775</xdr:colOff>
      <xdr:row>143</xdr:row>
      <xdr:rowOff>412378</xdr:rowOff>
    </xdr:to>
    <xdr:pic>
      <xdr:nvPicPr>
        <xdr:cNvPr id="81" name="Рисунок 105"/>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936937" y="176930798"/>
          <a:ext cx="628650" cy="29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535641</xdr:colOff>
      <xdr:row>144</xdr:row>
      <xdr:rowOff>64994</xdr:rowOff>
    </xdr:from>
    <xdr:to>
      <xdr:col>1</xdr:col>
      <xdr:colOff>1297641</xdr:colOff>
      <xdr:row>144</xdr:row>
      <xdr:rowOff>555812</xdr:rowOff>
    </xdr:to>
    <xdr:pic>
      <xdr:nvPicPr>
        <xdr:cNvPr id="106" name="Рисунок 77"/>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853453" y="177539276"/>
          <a:ext cx="762000" cy="490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100</xdr:row>
      <xdr:rowOff>104776</xdr:rowOff>
    </xdr:from>
    <xdr:to>
      <xdr:col>1</xdr:col>
      <xdr:colOff>1552575</xdr:colOff>
      <xdr:row>100</xdr:row>
      <xdr:rowOff>872838</xdr:rowOff>
    </xdr:to>
    <xdr:pic>
      <xdr:nvPicPr>
        <xdr:cNvPr id="107" name="Рисунок 1"/>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678132" y="115069794"/>
          <a:ext cx="1190625" cy="768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96</xdr:row>
      <xdr:rowOff>19050</xdr:rowOff>
    </xdr:from>
    <xdr:to>
      <xdr:col>1</xdr:col>
      <xdr:colOff>1562100</xdr:colOff>
      <xdr:row>96</xdr:row>
      <xdr:rowOff>845127</xdr:rowOff>
    </xdr:to>
    <xdr:pic>
      <xdr:nvPicPr>
        <xdr:cNvPr id="109" name="Рисунок 15"/>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630507" y="107461050"/>
          <a:ext cx="1247775" cy="826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97</xdr:row>
      <xdr:rowOff>342900</xdr:rowOff>
    </xdr:from>
    <xdr:to>
      <xdr:col>1</xdr:col>
      <xdr:colOff>1600200</xdr:colOff>
      <xdr:row>97</xdr:row>
      <xdr:rowOff>1108363</xdr:rowOff>
    </xdr:to>
    <xdr:pic>
      <xdr:nvPicPr>
        <xdr:cNvPr id="111" name="Рисунок 15"/>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668607" y="109960064"/>
          <a:ext cx="1247775" cy="7654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616884</xdr:colOff>
      <xdr:row>142</xdr:row>
      <xdr:rowOff>123265</xdr:rowOff>
    </xdr:from>
    <xdr:to>
      <xdr:col>1</xdr:col>
      <xdr:colOff>1245534</xdr:colOff>
      <xdr:row>143</xdr:row>
      <xdr:rowOff>0</xdr:rowOff>
    </xdr:to>
    <xdr:pic>
      <xdr:nvPicPr>
        <xdr:cNvPr id="118" name="Рисунок 105"/>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934696" y="176494889"/>
          <a:ext cx="628650" cy="316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138</xdr:row>
      <xdr:rowOff>587088</xdr:rowOff>
    </xdr:from>
    <xdr:to>
      <xdr:col>1</xdr:col>
      <xdr:colOff>1485900</xdr:colOff>
      <xdr:row>138</xdr:row>
      <xdr:rowOff>1122219</xdr:rowOff>
    </xdr:to>
    <xdr:pic>
      <xdr:nvPicPr>
        <xdr:cNvPr id="124" name="Рисунок 4"/>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687657" y="172009379"/>
          <a:ext cx="1114425" cy="53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434205</xdr:colOff>
      <xdr:row>140</xdr:row>
      <xdr:rowOff>98612</xdr:rowOff>
    </xdr:from>
    <xdr:to>
      <xdr:col>1</xdr:col>
      <xdr:colOff>1313585</xdr:colOff>
      <xdr:row>140</xdr:row>
      <xdr:rowOff>554181</xdr:rowOff>
    </xdr:to>
    <xdr:pic>
      <xdr:nvPicPr>
        <xdr:cNvPr id="127" name="Рисунок 1"/>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752017" y="175089671"/>
          <a:ext cx="879380" cy="455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141</xdr:row>
      <xdr:rowOff>238126</xdr:rowOff>
    </xdr:from>
    <xdr:to>
      <xdr:col>1</xdr:col>
      <xdr:colOff>1238250</xdr:colOff>
      <xdr:row>141</xdr:row>
      <xdr:rowOff>591672</xdr:rowOff>
    </xdr:to>
    <xdr:pic>
      <xdr:nvPicPr>
        <xdr:cNvPr id="133" name="Рисунок 2"/>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9787" y="175919467"/>
          <a:ext cx="676275" cy="353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451484</xdr:colOff>
      <xdr:row>104</xdr:row>
      <xdr:rowOff>226695</xdr:rowOff>
    </xdr:from>
    <xdr:to>
      <xdr:col>1</xdr:col>
      <xdr:colOff>1643841</xdr:colOff>
      <xdr:row>104</xdr:row>
      <xdr:rowOff>914400</xdr:rowOff>
    </xdr:to>
    <xdr:pic>
      <xdr:nvPicPr>
        <xdr:cNvPr id="143" name="Picture 123"/>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769744" y="121605675"/>
          <a:ext cx="1192357"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372341</xdr:colOff>
      <xdr:row>135</xdr:row>
      <xdr:rowOff>112568</xdr:rowOff>
    </xdr:from>
    <xdr:to>
      <xdr:col>1</xdr:col>
      <xdr:colOff>1505816</xdr:colOff>
      <xdr:row>135</xdr:row>
      <xdr:rowOff>858982</xdr:rowOff>
    </xdr:to>
    <xdr:pic>
      <xdr:nvPicPr>
        <xdr:cNvPr id="146" name="Picture 119"/>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688523" y="168999477"/>
          <a:ext cx="1133475" cy="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410441</xdr:colOff>
      <xdr:row>139</xdr:row>
      <xdr:rowOff>327314</xdr:rowOff>
    </xdr:from>
    <xdr:to>
      <xdr:col>1</xdr:col>
      <xdr:colOff>1515341</xdr:colOff>
      <xdr:row>139</xdr:row>
      <xdr:rowOff>817419</xdr:rowOff>
    </xdr:to>
    <xdr:pic>
      <xdr:nvPicPr>
        <xdr:cNvPr id="150" name="Рисунок 4"/>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726623" y="174021750"/>
          <a:ext cx="1104900" cy="490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461009</xdr:colOff>
      <xdr:row>105</xdr:row>
      <xdr:rowOff>251461</xdr:rowOff>
    </xdr:from>
    <xdr:to>
      <xdr:col>1</xdr:col>
      <xdr:colOff>1650768</xdr:colOff>
      <xdr:row>105</xdr:row>
      <xdr:rowOff>1028701</xdr:rowOff>
    </xdr:to>
    <xdr:pic>
      <xdr:nvPicPr>
        <xdr:cNvPr id="152" name="Рисунок 56"/>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779269" y="123154441"/>
          <a:ext cx="1189759" cy="777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504825</xdr:colOff>
      <xdr:row>107</xdr:row>
      <xdr:rowOff>466724</xdr:rowOff>
    </xdr:from>
    <xdr:to>
      <xdr:col>1</xdr:col>
      <xdr:colOff>1648691</xdr:colOff>
      <xdr:row>107</xdr:row>
      <xdr:rowOff>1136072</xdr:rowOff>
    </xdr:to>
    <xdr:pic>
      <xdr:nvPicPr>
        <xdr:cNvPr id="153" name="Рисунок 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21007" y="127249669"/>
          <a:ext cx="1143866" cy="669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124</xdr:row>
      <xdr:rowOff>142876</xdr:rowOff>
    </xdr:from>
    <xdr:to>
      <xdr:col>1</xdr:col>
      <xdr:colOff>1295400</xdr:colOff>
      <xdr:row>124</xdr:row>
      <xdr:rowOff>1011382</xdr:rowOff>
    </xdr:to>
    <xdr:pic>
      <xdr:nvPicPr>
        <xdr:cNvPr id="154" name="Рисунок 8" descr="C:\Users\orlov\AppData\Local\Temp\SNAGHTMLdc3bdb.PNG"/>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763857" y="152903094"/>
          <a:ext cx="847725" cy="868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133</xdr:row>
      <xdr:rowOff>57150</xdr:rowOff>
    </xdr:from>
    <xdr:to>
      <xdr:col>1</xdr:col>
      <xdr:colOff>1504950</xdr:colOff>
      <xdr:row>133</xdr:row>
      <xdr:rowOff>831273</xdr:rowOff>
    </xdr:to>
    <xdr:pic>
      <xdr:nvPicPr>
        <xdr:cNvPr id="155" name="Picture 119"/>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687657" y="166574932"/>
          <a:ext cx="1133475" cy="774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466725</xdr:colOff>
      <xdr:row>114</xdr:row>
      <xdr:rowOff>95251</xdr:rowOff>
    </xdr:from>
    <xdr:to>
      <xdr:col>1</xdr:col>
      <xdr:colOff>1447800</xdr:colOff>
      <xdr:row>114</xdr:row>
      <xdr:rowOff>997527</xdr:rowOff>
    </xdr:to>
    <xdr:pic>
      <xdr:nvPicPr>
        <xdr:cNvPr id="156" name="Рисунок 59"/>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782907" y="137657033"/>
          <a:ext cx="981075" cy="902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147</xdr:row>
      <xdr:rowOff>66676</xdr:rowOff>
    </xdr:from>
    <xdr:to>
      <xdr:col>1</xdr:col>
      <xdr:colOff>1285875</xdr:colOff>
      <xdr:row>147</xdr:row>
      <xdr:rowOff>1030942</xdr:rowOff>
    </xdr:to>
    <xdr:pic>
      <xdr:nvPicPr>
        <xdr:cNvPr id="157" name="Рисунок 2"/>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889312" y="179961429"/>
          <a:ext cx="714375" cy="964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117</xdr:row>
      <xdr:rowOff>104775</xdr:rowOff>
    </xdr:from>
    <xdr:to>
      <xdr:col>1</xdr:col>
      <xdr:colOff>1552575</xdr:colOff>
      <xdr:row>117</xdr:row>
      <xdr:rowOff>1039091</xdr:rowOff>
    </xdr:to>
    <xdr:pic>
      <xdr:nvPicPr>
        <xdr:cNvPr id="158" name="Рисунок 3"/>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678132" y="142030739"/>
          <a:ext cx="1190625" cy="934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94</xdr:row>
      <xdr:rowOff>180975</xdr:rowOff>
    </xdr:from>
    <xdr:to>
      <xdr:col>1</xdr:col>
      <xdr:colOff>1409700</xdr:colOff>
      <xdr:row>94</xdr:row>
      <xdr:rowOff>1052946</xdr:rowOff>
    </xdr:to>
    <xdr:pic>
      <xdr:nvPicPr>
        <xdr:cNvPr id="159" name="Рисунок 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82882" y="104450284"/>
          <a:ext cx="1143000" cy="871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95</xdr:row>
      <xdr:rowOff>276226</xdr:rowOff>
    </xdr:from>
    <xdr:to>
      <xdr:col>1</xdr:col>
      <xdr:colOff>1476375</xdr:colOff>
      <xdr:row>95</xdr:row>
      <xdr:rowOff>942110</xdr:rowOff>
    </xdr:to>
    <xdr:pic>
      <xdr:nvPicPr>
        <xdr:cNvPr id="160" name="Рисунок 46" descr="TSi-Ple23VP (2.8-12) StarLight"/>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744807" y="106194226"/>
          <a:ext cx="1047750" cy="665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551584</xdr:colOff>
      <xdr:row>112</xdr:row>
      <xdr:rowOff>83993</xdr:rowOff>
    </xdr:from>
    <xdr:to>
      <xdr:col>1</xdr:col>
      <xdr:colOff>1446934</xdr:colOff>
      <xdr:row>112</xdr:row>
      <xdr:rowOff>914400</xdr:rowOff>
    </xdr:to>
    <xdr:pic>
      <xdr:nvPicPr>
        <xdr:cNvPr id="161" name="Рисунок 8"/>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867766" y="134265266"/>
          <a:ext cx="895350" cy="830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613522</xdr:colOff>
      <xdr:row>146</xdr:row>
      <xdr:rowOff>242047</xdr:rowOff>
    </xdr:from>
    <xdr:to>
      <xdr:col>1</xdr:col>
      <xdr:colOff>1346947</xdr:colOff>
      <xdr:row>146</xdr:row>
      <xdr:rowOff>1210234</xdr:rowOff>
    </xdr:to>
    <xdr:pic>
      <xdr:nvPicPr>
        <xdr:cNvPr id="162" name="Рисунок 49" descr="TSi-SDL2Z18I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931334" y="178684518"/>
          <a:ext cx="733425" cy="96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106</xdr:row>
      <xdr:rowOff>428625</xdr:rowOff>
    </xdr:from>
    <xdr:to>
      <xdr:col>1</xdr:col>
      <xdr:colOff>1634836</xdr:colOff>
      <xdr:row>106</xdr:row>
      <xdr:rowOff>1510146</xdr:rowOff>
    </xdr:to>
    <xdr:pic>
      <xdr:nvPicPr>
        <xdr:cNvPr id="163" name="Рисунок 2"/>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811482" y="125327352"/>
          <a:ext cx="1139536" cy="1081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495300</xdr:colOff>
      <xdr:row>119</xdr:row>
      <xdr:rowOff>133350</xdr:rowOff>
    </xdr:from>
    <xdr:to>
      <xdr:col>1</xdr:col>
      <xdr:colOff>1514475</xdr:colOff>
      <xdr:row>119</xdr:row>
      <xdr:rowOff>1080655</xdr:rowOff>
    </xdr:to>
    <xdr:pic>
      <xdr:nvPicPr>
        <xdr:cNvPr id="164" name="Рисунок 52"/>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811482" y="145398259"/>
          <a:ext cx="1019175" cy="947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90</xdr:row>
      <xdr:rowOff>266699</xdr:rowOff>
    </xdr:from>
    <xdr:to>
      <xdr:col>1</xdr:col>
      <xdr:colOff>1619250</xdr:colOff>
      <xdr:row>90</xdr:row>
      <xdr:rowOff>789709</xdr:rowOff>
    </xdr:to>
    <xdr:pic>
      <xdr:nvPicPr>
        <xdr:cNvPr id="165" name="Рисунок 2"/>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649557" y="97941244"/>
          <a:ext cx="1285875" cy="523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93</xdr:row>
      <xdr:rowOff>114301</xdr:rowOff>
    </xdr:from>
    <xdr:to>
      <xdr:col>1</xdr:col>
      <xdr:colOff>1333500</xdr:colOff>
      <xdr:row>93</xdr:row>
      <xdr:rowOff>942109</xdr:rowOff>
    </xdr:to>
    <xdr:pic>
      <xdr:nvPicPr>
        <xdr:cNvPr id="166" name="Рисунок 2"/>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773382" y="102734919"/>
          <a:ext cx="876300" cy="827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109</xdr:row>
      <xdr:rowOff>190501</xdr:rowOff>
    </xdr:from>
    <xdr:to>
      <xdr:col>1</xdr:col>
      <xdr:colOff>1552575</xdr:colOff>
      <xdr:row>109</xdr:row>
      <xdr:rowOff>914401</xdr:rowOff>
    </xdr:to>
    <xdr:pic>
      <xdr:nvPicPr>
        <xdr:cNvPr id="167" name="Рисунок 3"/>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678132" y="129023919"/>
          <a:ext cx="11906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400916</xdr:colOff>
      <xdr:row>134</xdr:row>
      <xdr:rowOff>20783</xdr:rowOff>
    </xdr:from>
    <xdr:to>
      <xdr:col>1</xdr:col>
      <xdr:colOff>1429616</xdr:colOff>
      <xdr:row>134</xdr:row>
      <xdr:rowOff>720437</xdr:rowOff>
    </xdr:to>
    <xdr:pic>
      <xdr:nvPicPr>
        <xdr:cNvPr id="168" name="Picture 119"/>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717098" y="167660783"/>
          <a:ext cx="1028700" cy="699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417195</xdr:colOff>
      <xdr:row>84</xdr:row>
      <xdr:rowOff>232412</xdr:rowOff>
    </xdr:from>
    <xdr:to>
      <xdr:col>1</xdr:col>
      <xdr:colOff>1626870</xdr:colOff>
      <xdr:row>84</xdr:row>
      <xdr:rowOff>886692</xdr:rowOff>
    </xdr:to>
    <xdr:pic>
      <xdr:nvPicPr>
        <xdr:cNvPr id="169" name="Рисунок 3"/>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733377" y="86823321"/>
          <a:ext cx="1209675" cy="654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87</xdr:row>
      <xdr:rowOff>104776</xdr:rowOff>
    </xdr:from>
    <xdr:to>
      <xdr:col>1</xdr:col>
      <xdr:colOff>1543050</xdr:colOff>
      <xdr:row>87</xdr:row>
      <xdr:rowOff>1052945</xdr:rowOff>
    </xdr:to>
    <xdr:pic>
      <xdr:nvPicPr>
        <xdr:cNvPr id="170" name="Рисунок 1"/>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525732" y="92348340"/>
          <a:ext cx="1333500" cy="948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103</xdr:row>
      <xdr:rowOff>95251</xdr:rowOff>
    </xdr:from>
    <xdr:to>
      <xdr:col>1</xdr:col>
      <xdr:colOff>1533525</xdr:colOff>
      <xdr:row>103</xdr:row>
      <xdr:rowOff>1036320</xdr:rowOff>
    </xdr:to>
    <xdr:pic>
      <xdr:nvPicPr>
        <xdr:cNvPr id="171" name="Рисунок 1"/>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651635" y="119508271"/>
          <a:ext cx="1200150" cy="94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91</xdr:row>
      <xdr:rowOff>19051</xdr:rowOff>
    </xdr:from>
    <xdr:to>
      <xdr:col>1</xdr:col>
      <xdr:colOff>1485900</xdr:colOff>
      <xdr:row>91</xdr:row>
      <xdr:rowOff>803565</xdr:rowOff>
    </xdr:to>
    <xdr:pic>
      <xdr:nvPicPr>
        <xdr:cNvPr id="172" name="Рисунок 56"/>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849582" y="99342287"/>
          <a:ext cx="952500" cy="784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92</xdr:row>
      <xdr:rowOff>114301</xdr:rowOff>
    </xdr:from>
    <xdr:to>
      <xdr:col>1</xdr:col>
      <xdr:colOff>1333500</xdr:colOff>
      <xdr:row>92</xdr:row>
      <xdr:rowOff>942109</xdr:rowOff>
    </xdr:to>
    <xdr:pic>
      <xdr:nvPicPr>
        <xdr:cNvPr id="173" name="Рисунок 2"/>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773382" y="101086228"/>
          <a:ext cx="876300" cy="827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101</xdr:row>
      <xdr:rowOff>76200</xdr:rowOff>
    </xdr:from>
    <xdr:to>
      <xdr:col>1</xdr:col>
      <xdr:colOff>1590675</xdr:colOff>
      <xdr:row>101</xdr:row>
      <xdr:rowOff>831273</xdr:rowOff>
    </xdr:to>
    <xdr:pic>
      <xdr:nvPicPr>
        <xdr:cNvPr id="174" name="Рисунок 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44807" y="116606782"/>
          <a:ext cx="1162050" cy="755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99</xdr:row>
      <xdr:rowOff>104776</xdr:rowOff>
    </xdr:from>
    <xdr:to>
      <xdr:col>1</xdr:col>
      <xdr:colOff>1704975</xdr:colOff>
      <xdr:row>99</xdr:row>
      <xdr:rowOff>845128</xdr:rowOff>
    </xdr:to>
    <xdr:pic>
      <xdr:nvPicPr>
        <xdr:cNvPr id="175" name="Рисунок 1"/>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678132" y="113739758"/>
          <a:ext cx="1343025" cy="740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85</xdr:row>
      <xdr:rowOff>104776</xdr:rowOff>
    </xdr:from>
    <xdr:to>
      <xdr:col>1</xdr:col>
      <xdr:colOff>1543050</xdr:colOff>
      <xdr:row>85</xdr:row>
      <xdr:rowOff>1052946</xdr:rowOff>
    </xdr:to>
    <xdr:pic>
      <xdr:nvPicPr>
        <xdr:cNvPr id="176" name="Рисунок 6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525732" y="88579903"/>
          <a:ext cx="1333500" cy="948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86</xdr:row>
      <xdr:rowOff>104775</xdr:rowOff>
    </xdr:from>
    <xdr:to>
      <xdr:col>1</xdr:col>
      <xdr:colOff>1543050</xdr:colOff>
      <xdr:row>86</xdr:row>
      <xdr:rowOff>900546</xdr:rowOff>
    </xdr:to>
    <xdr:pic>
      <xdr:nvPicPr>
        <xdr:cNvPr id="177" name="Рисунок 66"/>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525732" y="90464120"/>
          <a:ext cx="1333500" cy="79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386715</xdr:colOff>
      <xdr:row>83</xdr:row>
      <xdr:rowOff>262891</xdr:rowOff>
    </xdr:from>
    <xdr:to>
      <xdr:col>1</xdr:col>
      <xdr:colOff>1596390</xdr:colOff>
      <xdr:row>83</xdr:row>
      <xdr:rowOff>955964</xdr:rowOff>
    </xdr:to>
    <xdr:pic>
      <xdr:nvPicPr>
        <xdr:cNvPr id="178" name="Рисунок 3"/>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702897" y="84969582"/>
          <a:ext cx="1209675" cy="693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115</xdr:row>
      <xdr:rowOff>114301</xdr:rowOff>
    </xdr:from>
    <xdr:to>
      <xdr:col>1</xdr:col>
      <xdr:colOff>1533525</xdr:colOff>
      <xdr:row>115</xdr:row>
      <xdr:rowOff>1080655</xdr:rowOff>
    </xdr:to>
    <xdr:pic>
      <xdr:nvPicPr>
        <xdr:cNvPr id="179" name="Рисунок 3"/>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678132" y="139130810"/>
          <a:ext cx="1171575" cy="966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116</xdr:row>
      <xdr:rowOff>123826</xdr:rowOff>
    </xdr:from>
    <xdr:to>
      <xdr:col>1</xdr:col>
      <xdr:colOff>1552575</xdr:colOff>
      <xdr:row>116</xdr:row>
      <xdr:rowOff>1052946</xdr:rowOff>
    </xdr:to>
    <xdr:pic>
      <xdr:nvPicPr>
        <xdr:cNvPr id="180" name="Рисунок 3"/>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678132" y="140595062"/>
          <a:ext cx="1190625" cy="92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121</xdr:row>
      <xdr:rowOff>209551</xdr:rowOff>
    </xdr:from>
    <xdr:to>
      <xdr:col>1</xdr:col>
      <xdr:colOff>1304925</xdr:colOff>
      <xdr:row>121</xdr:row>
      <xdr:rowOff>997528</xdr:rowOff>
    </xdr:to>
    <xdr:pic>
      <xdr:nvPicPr>
        <xdr:cNvPr id="181" name="Рисунок 4"/>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763857" y="148730278"/>
          <a:ext cx="857250" cy="787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122</xdr:row>
      <xdr:rowOff>133351</xdr:rowOff>
    </xdr:from>
    <xdr:to>
      <xdr:col>1</xdr:col>
      <xdr:colOff>1304925</xdr:colOff>
      <xdr:row>122</xdr:row>
      <xdr:rowOff>969819</xdr:rowOff>
    </xdr:to>
    <xdr:pic>
      <xdr:nvPicPr>
        <xdr:cNvPr id="182" name="Рисунок 4"/>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763857" y="149984115"/>
          <a:ext cx="857250" cy="836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414770</xdr:colOff>
      <xdr:row>133</xdr:row>
      <xdr:rowOff>23380</xdr:rowOff>
    </xdr:from>
    <xdr:to>
      <xdr:col>1</xdr:col>
      <xdr:colOff>1443470</xdr:colOff>
      <xdr:row>133</xdr:row>
      <xdr:rowOff>845127</xdr:rowOff>
    </xdr:to>
    <xdr:pic>
      <xdr:nvPicPr>
        <xdr:cNvPr id="183" name="Picture 119"/>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730952" y="166541162"/>
          <a:ext cx="1028700" cy="821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361950</xdr:colOff>
      <xdr:row>111</xdr:row>
      <xdr:rowOff>161926</xdr:rowOff>
    </xdr:from>
    <xdr:to>
      <xdr:col>1</xdr:col>
      <xdr:colOff>1400175</xdr:colOff>
      <xdr:row>111</xdr:row>
      <xdr:rowOff>1011382</xdr:rowOff>
    </xdr:to>
    <xdr:pic>
      <xdr:nvPicPr>
        <xdr:cNvPr id="184" name="Рисунок 4"/>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678132" y="132334290"/>
          <a:ext cx="1038225" cy="849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110</xdr:row>
      <xdr:rowOff>161925</xdr:rowOff>
    </xdr:from>
    <xdr:to>
      <xdr:col>1</xdr:col>
      <xdr:colOff>1400175</xdr:colOff>
      <xdr:row>110</xdr:row>
      <xdr:rowOff>831272</xdr:rowOff>
    </xdr:to>
    <xdr:pic>
      <xdr:nvPicPr>
        <xdr:cNvPr id="185" name="Рисунок 81"/>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678132" y="130325380"/>
          <a:ext cx="1038225" cy="669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131</xdr:row>
      <xdr:rowOff>190500</xdr:rowOff>
    </xdr:from>
    <xdr:to>
      <xdr:col>1</xdr:col>
      <xdr:colOff>1333500</xdr:colOff>
      <xdr:row>131</xdr:row>
      <xdr:rowOff>914400</xdr:rowOff>
    </xdr:to>
    <xdr:pic>
      <xdr:nvPicPr>
        <xdr:cNvPr id="186" name="Рисунок 5"/>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804035" y="164043360"/>
          <a:ext cx="8477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127</xdr:row>
      <xdr:rowOff>161927</xdr:rowOff>
    </xdr:from>
    <xdr:to>
      <xdr:col>1</xdr:col>
      <xdr:colOff>1362075</xdr:colOff>
      <xdr:row>127</xdr:row>
      <xdr:rowOff>1059181</xdr:rowOff>
    </xdr:to>
    <xdr:pic>
      <xdr:nvPicPr>
        <xdr:cNvPr id="187" name="Рисунок 6"/>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842135" y="157659707"/>
          <a:ext cx="838200" cy="897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129</xdr:row>
      <xdr:rowOff>171450</xdr:rowOff>
    </xdr:from>
    <xdr:to>
      <xdr:col>1</xdr:col>
      <xdr:colOff>1285875</xdr:colOff>
      <xdr:row>129</xdr:row>
      <xdr:rowOff>1191491</xdr:rowOff>
    </xdr:to>
    <xdr:pic>
      <xdr:nvPicPr>
        <xdr:cNvPr id="188" name="Рисунок 5"/>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773382" y="161937123"/>
          <a:ext cx="828675" cy="102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128</xdr:row>
      <xdr:rowOff>171451</xdr:rowOff>
    </xdr:from>
    <xdr:to>
      <xdr:col>1</xdr:col>
      <xdr:colOff>1285875</xdr:colOff>
      <xdr:row>128</xdr:row>
      <xdr:rowOff>922020</xdr:rowOff>
    </xdr:to>
    <xdr:pic>
      <xdr:nvPicPr>
        <xdr:cNvPr id="189" name="Рисунок 85"/>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775460" y="159894271"/>
          <a:ext cx="828675" cy="750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89</xdr:row>
      <xdr:rowOff>152401</xdr:rowOff>
    </xdr:from>
    <xdr:to>
      <xdr:col>1</xdr:col>
      <xdr:colOff>1714500</xdr:colOff>
      <xdr:row>89</xdr:row>
      <xdr:rowOff>1011381</xdr:rowOff>
    </xdr:to>
    <xdr:pic>
      <xdr:nvPicPr>
        <xdr:cNvPr id="190" name="Рисунок 1"/>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582882" y="96053565"/>
          <a:ext cx="1447800" cy="858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88</xdr:row>
      <xdr:rowOff>142875</xdr:rowOff>
    </xdr:from>
    <xdr:to>
      <xdr:col>1</xdr:col>
      <xdr:colOff>1504950</xdr:colOff>
      <xdr:row>88</xdr:row>
      <xdr:rowOff>1177636</xdr:rowOff>
    </xdr:to>
    <xdr:pic>
      <xdr:nvPicPr>
        <xdr:cNvPr id="191" name="Рисунок 2"/>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716232" y="94270657"/>
          <a:ext cx="1104900" cy="1034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120</xdr:row>
      <xdr:rowOff>171450</xdr:rowOff>
    </xdr:from>
    <xdr:to>
      <xdr:col>1</xdr:col>
      <xdr:colOff>1476375</xdr:colOff>
      <xdr:row>120</xdr:row>
      <xdr:rowOff>1011382</xdr:rowOff>
    </xdr:to>
    <xdr:pic>
      <xdr:nvPicPr>
        <xdr:cNvPr id="192" name="Рисунок 3"/>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773382" y="147001923"/>
          <a:ext cx="1019175" cy="839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125</xdr:row>
      <xdr:rowOff>76200</xdr:rowOff>
    </xdr:from>
    <xdr:to>
      <xdr:col>1</xdr:col>
      <xdr:colOff>1333500</xdr:colOff>
      <xdr:row>125</xdr:row>
      <xdr:rowOff>914400</xdr:rowOff>
    </xdr:to>
    <xdr:pic>
      <xdr:nvPicPr>
        <xdr:cNvPr id="193" name="Рисунок 4"/>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1801957" y="154332709"/>
          <a:ext cx="8477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126</xdr:row>
      <xdr:rowOff>76200</xdr:rowOff>
    </xdr:from>
    <xdr:to>
      <xdr:col>1</xdr:col>
      <xdr:colOff>1333500</xdr:colOff>
      <xdr:row>126</xdr:row>
      <xdr:rowOff>955964</xdr:rowOff>
    </xdr:to>
    <xdr:pic>
      <xdr:nvPicPr>
        <xdr:cNvPr id="194" name="Рисунок 71"/>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801957" y="155981400"/>
          <a:ext cx="847725" cy="879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990600</xdr:colOff>
      <xdr:row>93</xdr:row>
      <xdr:rowOff>704851</xdr:rowOff>
    </xdr:from>
    <xdr:to>
      <xdr:col>1</xdr:col>
      <xdr:colOff>139065</xdr:colOff>
      <xdr:row>93</xdr:row>
      <xdr:rowOff>1260765</xdr:rowOff>
    </xdr:to>
    <xdr:pic>
      <xdr:nvPicPr>
        <xdr:cNvPr id="195" name="Рисунок 72"/>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990600" y="103325469"/>
          <a:ext cx="464647" cy="555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1009650</xdr:colOff>
      <xdr:row>97</xdr:row>
      <xdr:rowOff>800100</xdr:rowOff>
    </xdr:from>
    <xdr:to>
      <xdr:col>1</xdr:col>
      <xdr:colOff>158115</xdr:colOff>
      <xdr:row>97</xdr:row>
      <xdr:rowOff>1496291</xdr:rowOff>
    </xdr:to>
    <xdr:pic>
      <xdr:nvPicPr>
        <xdr:cNvPr id="196" name="Рисунок 73"/>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009650" y="110417264"/>
          <a:ext cx="464647" cy="696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981075</xdr:colOff>
      <xdr:row>98</xdr:row>
      <xdr:rowOff>790575</xdr:rowOff>
    </xdr:from>
    <xdr:to>
      <xdr:col>1</xdr:col>
      <xdr:colOff>129540</xdr:colOff>
      <xdr:row>98</xdr:row>
      <xdr:rowOff>1427018</xdr:rowOff>
    </xdr:to>
    <xdr:pic>
      <xdr:nvPicPr>
        <xdr:cNvPr id="197" name="Рисунок 74"/>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981075" y="112416648"/>
          <a:ext cx="464647" cy="636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981075</xdr:colOff>
      <xdr:row>116</xdr:row>
      <xdr:rowOff>685800</xdr:rowOff>
    </xdr:from>
    <xdr:to>
      <xdr:col>1</xdr:col>
      <xdr:colOff>129540</xdr:colOff>
      <xdr:row>116</xdr:row>
      <xdr:rowOff>1108364</xdr:rowOff>
    </xdr:to>
    <xdr:pic>
      <xdr:nvPicPr>
        <xdr:cNvPr id="198" name="Рисунок 77"/>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981075" y="141157036"/>
          <a:ext cx="464647" cy="422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1019175</xdr:colOff>
      <xdr:row>113</xdr:row>
      <xdr:rowOff>657225</xdr:rowOff>
    </xdr:from>
    <xdr:to>
      <xdr:col>1</xdr:col>
      <xdr:colOff>167640</xdr:colOff>
      <xdr:row>113</xdr:row>
      <xdr:rowOff>1163782</xdr:rowOff>
    </xdr:to>
    <xdr:pic>
      <xdr:nvPicPr>
        <xdr:cNvPr id="199" name="Рисунок 80"/>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019175" y="136528752"/>
          <a:ext cx="464647" cy="506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1019175</xdr:colOff>
      <xdr:row>132</xdr:row>
      <xdr:rowOff>762000</xdr:rowOff>
    </xdr:from>
    <xdr:to>
      <xdr:col>1</xdr:col>
      <xdr:colOff>158115</xdr:colOff>
      <xdr:row>132</xdr:row>
      <xdr:rowOff>1149927</xdr:rowOff>
    </xdr:to>
    <xdr:pic>
      <xdr:nvPicPr>
        <xdr:cNvPr id="200" name="Рисунок 81"/>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019175" y="165977455"/>
          <a:ext cx="455122" cy="3879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1028700</xdr:colOff>
      <xdr:row>101</xdr:row>
      <xdr:rowOff>647700</xdr:rowOff>
    </xdr:from>
    <xdr:to>
      <xdr:col>1</xdr:col>
      <xdr:colOff>167640</xdr:colOff>
      <xdr:row>101</xdr:row>
      <xdr:rowOff>1163782</xdr:rowOff>
    </xdr:to>
    <xdr:pic>
      <xdr:nvPicPr>
        <xdr:cNvPr id="201" name="Рисунок 82"/>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028700" y="117178282"/>
          <a:ext cx="455122" cy="516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403412</xdr:colOff>
      <xdr:row>136</xdr:row>
      <xdr:rowOff>107576</xdr:rowOff>
    </xdr:from>
    <xdr:to>
      <xdr:col>1</xdr:col>
      <xdr:colOff>1536887</xdr:colOff>
      <xdr:row>136</xdr:row>
      <xdr:rowOff>853990</xdr:rowOff>
    </xdr:to>
    <xdr:pic>
      <xdr:nvPicPr>
        <xdr:cNvPr id="202" name="Picture 119"/>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721224" y="170356305"/>
          <a:ext cx="1133475" cy="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371475</xdr:colOff>
      <xdr:row>163</xdr:row>
      <xdr:rowOff>257175</xdr:rowOff>
    </xdr:from>
    <xdr:to>
      <xdr:col>1</xdr:col>
      <xdr:colOff>1476375</xdr:colOff>
      <xdr:row>163</xdr:row>
      <xdr:rowOff>748146</xdr:rowOff>
    </xdr:to>
    <xdr:pic>
      <xdr:nvPicPr>
        <xdr:cNvPr id="203" name="Рисунок 15"/>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687657" y="211469720"/>
          <a:ext cx="1104900" cy="490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164</xdr:row>
      <xdr:rowOff>333375</xdr:rowOff>
    </xdr:from>
    <xdr:to>
      <xdr:col>1</xdr:col>
      <xdr:colOff>1781175</xdr:colOff>
      <xdr:row>164</xdr:row>
      <xdr:rowOff>831272</xdr:rowOff>
    </xdr:to>
    <xdr:pic>
      <xdr:nvPicPr>
        <xdr:cNvPr id="204" name="Рисунок 3"/>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440007" y="213277739"/>
          <a:ext cx="1657350" cy="497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158</xdr:row>
      <xdr:rowOff>523876</xdr:rowOff>
    </xdr:from>
    <xdr:to>
      <xdr:col>1</xdr:col>
      <xdr:colOff>1762125</xdr:colOff>
      <xdr:row>158</xdr:row>
      <xdr:rowOff>1094510</xdr:rowOff>
    </xdr:to>
    <xdr:pic>
      <xdr:nvPicPr>
        <xdr:cNvPr id="205" name="Рисунок 14"/>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420957" y="201317803"/>
          <a:ext cx="1657350" cy="570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159</xdr:row>
      <xdr:rowOff>619125</xdr:rowOff>
    </xdr:from>
    <xdr:to>
      <xdr:col>1</xdr:col>
      <xdr:colOff>1704975</xdr:colOff>
      <xdr:row>159</xdr:row>
      <xdr:rowOff>983672</xdr:rowOff>
    </xdr:to>
    <xdr:pic>
      <xdr:nvPicPr>
        <xdr:cNvPr id="206" name="Рисунок 14"/>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459057" y="203477380"/>
          <a:ext cx="1562100" cy="364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162</xdr:row>
      <xdr:rowOff>333375</xdr:rowOff>
    </xdr:from>
    <xdr:to>
      <xdr:col>1</xdr:col>
      <xdr:colOff>1809750</xdr:colOff>
      <xdr:row>162</xdr:row>
      <xdr:rowOff>928255</xdr:rowOff>
    </xdr:to>
    <xdr:pic>
      <xdr:nvPicPr>
        <xdr:cNvPr id="207" name="Рисунок 12"/>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363807" y="209606284"/>
          <a:ext cx="1762125" cy="59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156</xdr:row>
      <xdr:rowOff>485775</xdr:rowOff>
    </xdr:from>
    <xdr:to>
      <xdr:col>1</xdr:col>
      <xdr:colOff>1771650</xdr:colOff>
      <xdr:row>156</xdr:row>
      <xdr:rowOff>900546</xdr:rowOff>
    </xdr:to>
    <xdr:pic>
      <xdr:nvPicPr>
        <xdr:cNvPr id="208" name="Рисунок 1"/>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459057" y="197040211"/>
          <a:ext cx="1628775" cy="414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157</xdr:row>
      <xdr:rowOff>400051</xdr:rowOff>
    </xdr:from>
    <xdr:to>
      <xdr:col>1</xdr:col>
      <xdr:colOff>1790700</xdr:colOff>
      <xdr:row>157</xdr:row>
      <xdr:rowOff>914401</xdr:rowOff>
    </xdr:to>
    <xdr:pic>
      <xdr:nvPicPr>
        <xdr:cNvPr id="209" name="Рисунок 5"/>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449532" y="199129651"/>
          <a:ext cx="1657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160</xdr:row>
      <xdr:rowOff>619125</xdr:rowOff>
    </xdr:from>
    <xdr:to>
      <xdr:col>1</xdr:col>
      <xdr:colOff>1704975</xdr:colOff>
      <xdr:row>160</xdr:row>
      <xdr:rowOff>997527</xdr:rowOff>
    </xdr:to>
    <xdr:pic>
      <xdr:nvPicPr>
        <xdr:cNvPr id="210" name="Рисунок 14"/>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459057" y="205777234"/>
          <a:ext cx="1562100" cy="378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161</xdr:row>
      <xdr:rowOff>561975</xdr:rowOff>
    </xdr:from>
    <xdr:to>
      <xdr:col>1</xdr:col>
      <xdr:colOff>1790700</xdr:colOff>
      <xdr:row>161</xdr:row>
      <xdr:rowOff>1136072</xdr:rowOff>
    </xdr:to>
    <xdr:pic>
      <xdr:nvPicPr>
        <xdr:cNvPr id="211" name="Рисунок 12"/>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449532" y="207895248"/>
          <a:ext cx="1657350" cy="574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149599</xdr:colOff>
      <xdr:row>150</xdr:row>
      <xdr:rowOff>568698</xdr:rowOff>
    </xdr:from>
    <xdr:to>
      <xdr:col>1</xdr:col>
      <xdr:colOff>1825999</xdr:colOff>
      <xdr:row>150</xdr:row>
      <xdr:rowOff>1004047</xdr:rowOff>
    </xdr:to>
    <xdr:pic>
      <xdr:nvPicPr>
        <xdr:cNvPr id="212" name="Рисунок 1"/>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1467411" y="182462580"/>
          <a:ext cx="1676400" cy="435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151</xdr:row>
      <xdr:rowOff>523876</xdr:rowOff>
    </xdr:from>
    <xdr:to>
      <xdr:col>1</xdr:col>
      <xdr:colOff>1781175</xdr:colOff>
      <xdr:row>151</xdr:row>
      <xdr:rowOff>1052946</xdr:rowOff>
    </xdr:to>
    <xdr:pic>
      <xdr:nvPicPr>
        <xdr:cNvPr id="213" name="Рисунок 1"/>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1420957" y="185177258"/>
          <a:ext cx="1676400" cy="529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152</xdr:row>
      <xdr:rowOff>533400</xdr:rowOff>
    </xdr:from>
    <xdr:to>
      <xdr:col>1</xdr:col>
      <xdr:colOff>1857375</xdr:colOff>
      <xdr:row>152</xdr:row>
      <xdr:rowOff>1052945</xdr:rowOff>
    </xdr:to>
    <xdr:pic>
      <xdr:nvPicPr>
        <xdr:cNvPr id="215" name="Рисунок 17"/>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363807" y="187929982"/>
          <a:ext cx="1809750" cy="519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153</xdr:row>
      <xdr:rowOff>609600</xdr:rowOff>
    </xdr:from>
    <xdr:to>
      <xdr:col>1</xdr:col>
      <xdr:colOff>1800225</xdr:colOff>
      <xdr:row>153</xdr:row>
      <xdr:rowOff>1108364</xdr:rowOff>
    </xdr:to>
    <xdr:pic>
      <xdr:nvPicPr>
        <xdr:cNvPr id="216" name="Рисунок 1"/>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1440007" y="190430727"/>
          <a:ext cx="1676400" cy="498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154</xdr:row>
      <xdr:rowOff>447675</xdr:rowOff>
    </xdr:from>
    <xdr:to>
      <xdr:col>1</xdr:col>
      <xdr:colOff>1828800</xdr:colOff>
      <xdr:row>154</xdr:row>
      <xdr:rowOff>997528</xdr:rowOff>
    </xdr:to>
    <xdr:pic>
      <xdr:nvPicPr>
        <xdr:cNvPr id="217" name="Рисунок 20"/>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335232" y="192762620"/>
          <a:ext cx="1809750" cy="549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102177</xdr:colOff>
      <xdr:row>155</xdr:row>
      <xdr:rowOff>309129</xdr:rowOff>
    </xdr:from>
    <xdr:to>
      <xdr:col>1</xdr:col>
      <xdr:colOff>1911927</xdr:colOff>
      <xdr:row>155</xdr:row>
      <xdr:rowOff>969818</xdr:rowOff>
    </xdr:to>
    <xdr:pic>
      <xdr:nvPicPr>
        <xdr:cNvPr id="218" name="Рисунок 20"/>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418359" y="194799238"/>
          <a:ext cx="1809750" cy="660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188</xdr:row>
      <xdr:rowOff>0</xdr:rowOff>
    </xdr:from>
    <xdr:to>
      <xdr:col>1</xdr:col>
      <xdr:colOff>609600</xdr:colOff>
      <xdr:row>192</xdr:row>
      <xdr:rowOff>670560</xdr:rowOff>
    </xdr:to>
    <xdr:pic>
      <xdr:nvPicPr>
        <xdr:cNvPr id="219" name="Рисунок 5"/>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2621280" y="15552420"/>
          <a:ext cx="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189</xdr:row>
      <xdr:rowOff>0</xdr:rowOff>
    </xdr:from>
    <xdr:to>
      <xdr:col>1</xdr:col>
      <xdr:colOff>838200</xdr:colOff>
      <xdr:row>192</xdr:row>
      <xdr:rowOff>844731</xdr:rowOff>
    </xdr:to>
    <xdr:pic>
      <xdr:nvPicPr>
        <xdr:cNvPr id="220" name="Рисунок 6"/>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2849880" y="16261080"/>
          <a:ext cx="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190</xdr:row>
      <xdr:rowOff>47625</xdr:rowOff>
    </xdr:from>
    <xdr:to>
      <xdr:col>1</xdr:col>
      <xdr:colOff>590550</xdr:colOff>
      <xdr:row>193</xdr:row>
      <xdr:rowOff>82731</xdr:rowOff>
    </xdr:to>
    <xdr:pic>
      <xdr:nvPicPr>
        <xdr:cNvPr id="221" name="Рисунок 7"/>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2602230" y="17017365"/>
          <a:ext cx="0"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173</xdr:row>
      <xdr:rowOff>0</xdr:rowOff>
    </xdr:from>
    <xdr:to>
      <xdr:col>1</xdr:col>
      <xdr:colOff>704850</xdr:colOff>
      <xdr:row>175</xdr:row>
      <xdr:rowOff>659130</xdr:rowOff>
    </xdr:to>
    <xdr:pic>
      <xdr:nvPicPr>
        <xdr:cNvPr id="222" name="Рисунок 8"/>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2716530" y="5486400"/>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173</xdr:row>
      <xdr:rowOff>0</xdr:rowOff>
    </xdr:from>
    <xdr:to>
      <xdr:col>1</xdr:col>
      <xdr:colOff>552450</xdr:colOff>
      <xdr:row>182</xdr:row>
      <xdr:rowOff>710836</xdr:rowOff>
    </xdr:to>
    <xdr:pic>
      <xdr:nvPicPr>
        <xdr:cNvPr id="223" name="Рисунок 9"/>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564130" y="5486400"/>
          <a:ext cx="0" cy="1493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193</xdr:row>
      <xdr:rowOff>0</xdr:rowOff>
    </xdr:from>
    <xdr:to>
      <xdr:col>1</xdr:col>
      <xdr:colOff>704850</xdr:colOff>
      <xdr:row>195</xdr:row>
      <xdr:rowOff>344805</xdr:rowOff>
    </xdr:to>
    <xdr:pic>
      <xdr:nvPicPr>
        <xdr:cNvPr id="224" name="Рисунок 8"/>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2716530" y="1940052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193</xdr:row>
      <xdr:rowOff>0</xdr:rowOff>
    </xdr:from>
    <xdr:to>
      <xdr:col>1</xdr:col>
      <xdr:colOff>552450</xdr:colOff>
      <xdr:row>198</xdr:row>
      <xdr:rowOff>494212</xdr:rowOff>
    </xdr:to>
    <xdr:pic>
      <xdr:nvPicPr>
        <xdr:cNvPr id="225" name="Рисунок 9"/>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564130" y="1940052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193</xdr:row>
      <xdr:rowOff>0</xdr:rowOff>
    </xdr:from>
    <xdr:to>
      <xdr:col>1</xdr:col>
      <xdr:colOff>552450</xdr:colOff>
      <xdr:row>198</xdr:row>
      <xdr:rowOff>494212</xdr:rowOff>
    </xdr:to>
    <xdr:pic>
      <xdr:nvPicPr>
        <xdr:cNvPr id="226" name="Рисунок 9"/>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564130" y="1940052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199</xdr:row>
      <xdr:rowOff>0</xdr:rowOff>
    </xdr:from>
    <xdr:to>
      <xdr:col>1</xdr:col>
      <xdr:colOff>552450</xdr:colOff>
      <xdr:row>203</xdr:row>
      <xdr:rowOff>646611</xdr:rowOff>
    </xdr:to>
    <xdr:pic>
      <xdr:nvPicPr>
        <xdr:cNvPr id="227" name="Рисунок 9"/>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564130" y="2333244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177</xdr:row>
      <xdr:rowOff>0</xdr:rowOff>
    </xdr:from>
    <xdr:to>
      <xdr:col>1</xdr:col>
      <xdr:colOff>552450</xdr:colOff>
      <xdr:row>180</xdr:row>
      <xdr:rowOff>1905</xdr:rowOff>
    </xdr:to>
    <xdr:pic>
      <xdr:nvPicPr>
        <xdr:cNvPr id="228" name="Рисунок 28"/>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564130" y="804672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170</xdr:row>
      <xdr:rowOff>0</xdr:rowOff>
    </xdr:from>
    <xdr:to>
      <xdr:col>1</xdr:col>
      <xdr:colOff>704850</xdr:colOff>
      <xdr:row>172</xdr:row>
      <xdr:rowOff>811530</xdr:rowOff>
    </xdr:to>
    <xdr:pic>
      <xdr:nvPicPr>
        <xdr:cNvPr id="229" name="Рисунок 33"/>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2716530" y="4030980"/>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170</xdr:row>
      <xdr:rowOff>0</xdr:rowOff>
    </xdr:from>
    <xdr:to>
      <xdr:col>1</xdr:col>
      <xdr:colOff>552450</xdr:colOff>
      <xdr:row>172</xdr:row>
      <xdr:rowOff>878205</xdr:rowOff>
    </xdr:to>
    <xdr:pic>
      <xdr:nvPicPr>
        <xdr:cNvPr id="230" name="Рисунок 34"/>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564130" y="403098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173</xdr:row>
      <xdr:rowOff>0</xdr:rowOff>
    </xdr:from>
    <xdr:to>
      <xdr:col>1</xdr:col>
      <xdr:colOff>704850</xdr:colOff>
      <xdr:row>175</xdr:row>
      <xdr:rowOff>611505</xdr:rowOff>
    </xdr:to>
    <xdr:pic>
      <xdr:nvPicPr>
        <xdr:cNvPr id="231" name="Рисунок 8"/>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2716530" y="548640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173</xdr:row>
      <xdr:rowOff>0</xdr:rowOff>
    </xdr:from>
    <xdr:to>
      <xdr:col>1</xdr:col>
      <xdr:colOff>552450</xdr:colOff>
      <xdr:row>176</xdr:row>
      <xdr:rowOff>601435</xdr:rowOff>
    </xdr:to>
    <xdr:pic>
      <xdr:nvPicPr>
        <xdr:cNvPr id="232" name="Рисунок 9"/>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564130" y="5486400"/>
          <a:ext cx="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593271</xdr:colOff>
      <xdr:row>175</xdr:row>
      <xdr:rowOff>125186</xdr:rowOff>
    </xdr:from>
    <xdr:to>
      <xdr:col>1</xdr:col>
      <xdr:colOff>1611086</xdr:colOff>
      <xdr:row>175</xdr:row>
      <xdr:rowOff>740229</xdr:rowOff>
    </xdr:to>
    <xdr:pic>
      <xdr:nvPicPr>
        <xdr:cNvPr id="233" name="Рисунок 1"/>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1910442" y="219602957"/>
          <a:ext cx="1017815" cy="615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376919</xdr:colOff>
      <xdr:row>176</xdr:row>
      <xdr:rowOff>102053</xdr:rowOff>
    </xdr:from>
    <xdr:to>
      <xdr:col>1</xdr:col>
      <xdr:colOff>1545773</xdr:colOff>
      <xdr:row>176</xdr:row>
      <xdr:rowOff>783771</xdr:rowOff>
    </xdr:to>
    <xdr:pic>
      <xdr:nvPicPr>
        <xdr:cNvPr id="234" name="Рисунок 3"/>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1694090" y="220428910"/>
          <a:ext cx="1168854" cy="681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170</xdr:row>
      <xdr:rowOff>0</xdr:rowOff>
    </xdr:from>
    <xdr:to>
      <xdr:col>1</xdr:col>
      <xdr:colOff>704850</xdr:colOff>
      <xdr:row>172</xdr:row>
      <xdr:rowOff>811530</xdr:rowOff>
    </xdr:to>
    <xdr:pic>
      <xdr:nvPicPr>
        <xdr:cNvPr id="235" name="Рисунок 33"/>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2716530" y="4030980"/>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170</xdr:row>
      <xdr:rowOff>0</xdr:rowOff>
    </xdr:from>
    <xdr:to>
      <xdr:col>1</xdr:col>
      <xdr:colOff>552450</xdr:colOff>
      <xdr:row>172</xdr:row>
      <xdr:rowOff>878205</xdr:rowOff>
    </xdr:to>
    <xdr:pic>
      <xdr:nvPicPr>
        <xdr:cNvPr id="236" name="Рисунок 34"/>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564130" y="403098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695325</xdr:colOff>
      <xdr:row>172</xdr:row>
      <xdr:rowOff>190500</xdr:rowOff>
    </xdr:from>
    <xdr:to>
      <xdr:col>1</xdr:col>
      <xdr:colOff>1162050</xdr:colOff>
      <xdr:row>172</xdr:row>
      <xdr:rowOff>979714</xdr:rowOff>
    </xdr:to>
    <xdr:pic>
      <xdr:nvPicPr>
        <xdr:cNvPr id="237" name="Рисунок 35"/>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2012496" y="218122500"/>
          <a:ext cx="466725" cy="789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169</xdr:row>
      <xdr:rowOff>76200</xdr:rowOff>
    </xdr:from>
    <xdr:to>
      <xdr:col>1</xdr:col>
      <xdr:colOff>1295400</xdr:colOff>
      <xdr:row>169</xdr:row>
      <xdr:rowOff>609600</xdr:rowOff>
    </xdr:to>
    <xdr:pic>
      <xdr:nvPicPr>
        <xdr:cNvPr id="238" name="Picture 2019"/>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974396" y="216843429"/>
          <a:ext cx="6381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438150</xdr:colOff>
      <xdr:row>167</xdr:row>
      <xdr:rowOff>57150</xdr:rowOff>
    </xdr:from>
    <xdr:to>
      <xdr:col>1</xdr:col>
      <xdr:colOff>1371600</xdr:colOff>
      <xdr:row>167</xdr:row>
      <xdr:rowOff>827315</xdr:rowOff>
    </xdr:to>
    <xdr:pic>
      <xdr:nvPicPr>
        <xdr:cNvPr id="239" name="Picture 1695"/>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1755321" y="215724921"/>
          <a:ext cx="933450" cy="770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447675</xdr:colOff>
      <xdr:row>166</xdr:row>
      <xdr:rowOff>38100</xdr:rowOff>
    </xdr:from>
    <xdr:to>
      <xdr:col>1</xdr:col>
      <xdr:colOff>1314450</xdr:colOff>
      <xdr:row>166</xdr:row>
      <xdr:rowOff>816429</xdr:rowOff>
    </xdr:to>
    <xdr:pic>
      <xdr:nvPicPr>
        <xdr:cNvPr id="240" name="Picture 1695"/>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764846" y="214769700"/>
          <a:ext cx="866775" cy="778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609600</xdr:colOff>
      <xdr:row>188</xdr:row>
      <xdr:rowOff>0</xdr:rowOff>
    </xdr:from>
    <xdr:to>
      <xdr:col>1</xdr:col>
      <xdr:colOff>609600</xdr:colOff>
      <xdr:row>192</xdr:row>
      <xdr:rowOff>638175</xdr:rowOff>
    </xdr:to>
    <xdr:pic>
      <xdr:nvPicPr>
        <xdr:cNvPr id="241" name="Рисунок 5"/>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2621280" y="1555242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189</xdr:row>
      <xdr:rowOff>0</xdr:rowOff>
    </xdr:from>
    <xdr:to>
      <xdr:col>1</xdr:col>
      <xdr:colOff>838200</xdr:colOff>
      <xdr:row>192</xdr:row>
      <xdr:rowOff>821871</xdr:rowOff>
    </xdr:to>
    <xdr:pic>
      <xdr:nvPicPr>
        <xdr:cNvPr id="242" name="Рисунок 6"/>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2849880" y="1626108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190</xdr:row>
      <xdr:rowOff>47625</xdr:rowOff>
    </xdr:from>
    <xdr:to>
      <xdr:col>1</xdr:col>
      <xdr:colOff>590550</xdr:colOff>
      <xdr:row>193</xdr:row>
      <xdr:rowOff>82731</xdr:rowOff>
    </xdr:to>
    <xdr:pic>
      <xdr:nvPicPr>
        <xdr:cNvPr id="243" name="Рисунок 7"/>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2602230" y="17017365"/>
          <a:ext cx="0"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191</xdr:row>
      <xdr:rowOff>85725</xdr:rowOff>
    </xdr:from>
    <xdr:to>
      <xdr:col>1</xdr:col>
      <xdr:colOff>1590675</xdr:colOff>
      <xdr:row>191</xdr:row>
      <xdr:rowOff>707572</xdr:rowOff>
    </xdr:to>
    <xdr:pic>
      <xdr:nvPicPr>
        <xdr:cNvPr id="244" name="Рисунок 28"/>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460046" y="231004382"/>
          <a:ext cx="1447800" cy="621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192</xdr:row>
      <xdr:rowOff>38100</xdr:rowOff>
    </xdr:from>
    <xdr:to>
      <xdr:col>1</xdr:col>
      <xdr:colOff>1581150</xdr:colOff>
      <xdr:row>192</xdr:row>
      <xdr:rowOff>740227</xdr:rowOff>
    </xdr:to>
    <xdr:pic>
      <xdr:nvPicPr>
        <xdr:cNvPr id="245" name="Рисунок 17"/>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793421" y="231729643"/>
          <a:ext cx="1104900" cy="702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193</xdr:row>
      <xdr:rowOff>0</xdr:rowOff>
    </xdr:from>
    <xdr:to>
      <xdr:col>1</xdr:col>
      <xdr:colOff>704850</xdr:colOff>
      <xdr:row>195</xdr:row>
      <xdr:rowOff>344805</xdr:rowOff>
    </xdr:to>
    <xdr:pic>
      <xdr:nvPicPr>
        <xdr:cNvPr id="246" name="Рисунок 8"/>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2716530" y="1940052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193</xdr:row>
      <xdr:rowOff>0</xdr:rowOff>
    </xdr:from>
    <xdr:to>
      <xdr:col>1</xdr:col>
      <xdr:colOff>552450</xdr:colOff>
      <xdr:row>197</xdr:row>
      <xdr:rowOff>8165</xdr:rowOff>
    </xdr:to>
    <xdr:pic>
      <xdr:nvPicPr>
        <xdr:cNvPr id="247" name="Рисунок 9"/>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564130" y="1940052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195</xdr:row>
      <xdr:rowOff>161925</xdr:rowOff>
    </xdr:from>
    <xdr:to>
      <xdr:col>1</xdr:col>
      <xdr:colOff>1685925</xdr:colOff>
      <xdr:row>195</xdr:row>
      <xdr:rowOff>555171</xdr:rowOff>
    </xdr:to>
    <xdr:pic>
      <xdr:nvPicPr>
        <xdr:cNvPr id="248" name="Рисунок 1"/>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498146" y="233116211"/>
          <a:ext cx="1504950" cy="39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196</xdr:row>
      <xdr:rowOff>76200</xdr:rowOff>
    </xdr:from>
    <xdr:to>
      <xdr:col>1</xdr:col>
      <xdr:colOff>1752600</xdr:colOff>
      <xdr:row>196</xdr:row>
      <xdr:rowOff>566057</xdr:rowOff>
    </xdr:to>
    <xdr:pic>
      <xdr:nvPicPr>
        <xdr:cNvPr id="249" name="Рисунок 2"/>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479096" y="233661857"/>
          <a:ext cx="1590675"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198</xdr:row>
      <xdr:rowOff>19051</xdr:rowOff>
    </xdr:from>
    <xdr:to>
      <xdr:col>1</xdr:col>
      <xdr:colOff>1590675</xdr:colOff>
      <xdr:row>198</xdr:row>
      <xdr:rowOff>838201</xdr:rowOff>
    </xdr:to>
    <xdr:pic>
      <xdr:nvPicPr>
        <xdr:cNvPr id="250" name="Рисунок 4"/>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869621" y="234976308"/>
          <a:ext cx="10382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197</xdr:row>
      <xdr:rowOff>66675</xdr:rowOff>
    </xdr:from>
    <xdr:to>
      <xdr:col>1</xdr:col>
      <xdr:colOff>1466850</xdr:colOff>
      <xdr:row>197</xdr:row>
      <xdr:rowOff>555172</xdr:rowOff>
    </xdr:to>
    <xdr:pic>
      <xdr:nvPicPr>
        <xdr:cNvPr id="251" name="Рисунок 3"/>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1879146" y="234327246"/>
          <a:ext cx="904875" cy="488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193</xdr:row>
      <xdr:rowOff>0</xdr:rowOff>
    </xdr:from>
    <xdr:to>
      <xdr:col>1</xdr:col>
      <xdr:colOff>552450</xdr:colOff>
      <xdr:row>197</xdr:row>
      <xdr:rowOff>8165</xdr:rowOff>
    </xdr:to>
    <xdr:pic>
      <xdr:nvPicPr>
        <xdr:cNvPr id="252" name="Рисунок 9"/>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564130" y="1940052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199</xdr:row>
      <xdr:rowOff>0</xdr:rowOff>
    </xdr:from>
    <xdr:to>
      <xdr:col>1</xdr:col>
      <xdr:colOff>552450</xdr:colOff>
      <xdr:row>203</xdr:row>
      <xdr:rowOff>213632</xdr:rowOff>
    </xdr:to>
    <xdr:pic>
      <xdr:nvPicPr>
        <xdr:cNvPr id="253" name="Рисунок 9"/>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564130" y="23332440"/>
          <a:ext cx="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692603</xdr:colOff>
      <xdr:row>201</xdr:row>
      <xdr:rowOff>119743</xdr:rowOff>
    </xdr:from>
    <xdr:to>
      <xdr:col>1</xdr:col>
      <xdr:colOff>1359353</xdr:colOff>
      <xdr:row>201</xdr:row>
      <xdr:rowOff>751115</xdr:rowOff>
    </xdr:to>
    <xdr:pic>
      <xdr:nvPicPr>
        <xdr:cNvPr id="254" name="Рисунок 1"/>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2009774" y="236372400"/>
          <a:ext cx="666750" cy="631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598714</xdr:colOff>
      <xdr:row>202</xdr:row>
      <xdr:rowOff>110218</xdr:rowOff>
    </xdr:from>
    <xdr:to>
      <xdr:col>1</xdr:col>
      <xdr:colOff>1398814</xdr:colOff>
      <xdr:row>202</xdr:row>
      <xdr:rowOff>707571</xdr:rowOff>
    </xdr:to>
    <xdr:pic>
      <xdr:nvPicPr>
        <xdr:cNvPr id="255" name="Рисунок 2"/>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915885" y="237266389"/>
          <a:ext cx="800100" cy="597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429985</xdr:colOff>
      <xdr:row>203</xdr:row>
      <xdr:rowOff>224518</xdr:rowOff>
    </xdr:from>
    <xdr:to>
      <xdr:col>1</xdr:col>
      <xdr:colOff>1353910</xdr:colOff>
      <xdr:row>203</xdr:row>
      <xdr:rowOff>870857</xdr:rowOff>
    </xdr:to>
    <xdr:pic>
      <xdr:nvPicPr>
        <xdr:cNvPr id="256" name="Рисунок 3"/>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rcRect/>
        <a:stretch>
          <a:fillRect/>
        </a:stretch>
      </xdr:blipFill>
      <xdr:spPr bwMode="auto">
        <a:xfrm>
          <a:off x="1747156" y="237718147"/>
          <a:ext cx="923925" cy="646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180</xdr:row>
      <xdr:rowOff>161925</xdr:rowOff>
    </xdr:from>
    <xdr:to>
      <xdr:col>1</xdr:col>
      <xdr:colOff>1619250</xdr:colOff>
      <xdr:row>180</xdr:row>
      <xdr:rowOff>740229</xdr:rowOff>
    </xdr:to>
    <xdr:pic>
      <xdr:nvPicPr>
        <xdr:cNvPr id="257" name="Рисунок 31" descr="http://www.satro-paladin.com/_images/00-00034135_0.png"/>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536246" y="221980125"/>
          <a:ext cx="1400175" cy="578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181</xdr:row>
      <xdr:rowOff>133350</xdr:rowOff>
    </xdr:from>
    <xdr:to>
      <xdr:col>1</xdr:col>
      <xdr:colOff>1543050</xdr:colOff>
      <xdr:row>181</xdr:row>
      <xdr:rowOff>859971</xdr:rowOff>
    </xdr:to>
    <xdr:pic>
      <xdr:nvPicPr>
        <xdr:cNvPr id="258" name="Рисунок 32" descr="TSс-VD14"/>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583871" y="222865950"/>
          <a:ext cx="1276350" cy="726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182</xdr:row>
      <xdr:rowOff>209550</xdr:rowOff>
    </xdr:from>
    <xdr:to>
      <xdr:col>1</xdr:col>
      <xdr:colOff>1533525</xdr:colOff>
      <xdr:row>182</xdr:row>
      <xdr:rowOff>870857</xdr:rowOff>
    </xdr:to>
    <xdr:pic>
      <xdr:nvPicPr>
        <xdr:cNvPr id="259" name="Рисунок 33" descr="http://www.satro-paladin.com/_images/00-00034138_0.png"/>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536246" y="223943636"/>
          <a:ext cx="1314450" cy="661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183</xdr:row>
      <xdr:rowOff>142875</xdr:rowOff>
    </xdr:from>
    <xdr:to>
      <xdr:col>1</xdr:col>
      <xdr:colOff>1552575</xdr:colOff>
      <xdr:row>183</xdr:row>
      <xdr:rowOff>838200</xdr:rowOff>
    </xdr:to>
    <xdr:pic>
      <xdr:nvPicPr>
        <xdr:cNvPr id="260" name="Рисунок 34" descr="http://www.satro-paladin.com/_images/00-00034141_0.png"/>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517196" y="224878446"/>
          <a:ext cx="13525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184</xdr:row>
      <xdr:rowOff>47625</xdr:rowOff>
    </xdr:from>
    <xdr:to>
      <xdr:col>1</xdr:col>
      <xdr:colOff>1476375</xdr:colOff>
      <xdr:row>184</xdr:row>
      <xdr:rowOff>794658</xdr:rowOff>
    </xdr:to>
    <xdr:pic>
      <xdr:nvPicPr>
        <xdr:cNvPr id="261" name="Рисунок 35" descr="TSc-TVM"/>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612446" y="225849996"/>
          <a:ext cx="1181100" cy="747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185</xdr:row>
      <xdr:rowOff>185058</xdr:rowOff>
    </xdr:from>
    <xdr:to>
      <xdr:col>1</xdr:col>
      <xdr:colOff>1666875</xdr:colOff>
      <xdr:row>185</xdr:row>
      <xdr:rowOff>816430</xdr:rowOff>
    </xdr:to>
    <xdr:pic>
      <xdr:nvPicPr>
        <xdr:cNvPr id="262" name="Рисунок 37" descr="TSc-VC21"/>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450521" y="226988915"/>
          <a:ext cx="1533525" cy="631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676275</xdr:colOff>
      <xdr:row>188</xdr:row>
      <xdr:rowOff>47625</xdr:rowOff>
    </xdr:from>
    <xdr:to>
      <xdr:col>1</xdr:col>
      <xdr:colOff>1314450</xdr:colOff>
      <xdr:row>188</xdr:row>
      <xdr:rowOff>816429</xdr:rowOff>
    </xdr:to>
    <xdr:pic>
      <xdr:nvPicPr>
        <xdr:cNvPr id="263" name="Рисунок 48"/>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993446" y="228190425"/>
          <a:ext cx="638175" cy="768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189</xdr:row>
      <xdr:rowOff>38100</xdr:rowOff>
    </xdr:from>
    <xdr:to>
      <xdr:col>1</xdr:col>
      <xdr:colOff>1352550</xdr:colOff>
      <xdr:row>189</xdr:row>
      <xdr:rowOff>859971</xdr:rowOff>
    </xdr:to>
    <xdr:pic>
      <xdr:nvPicPr>
        <xdr:cNvPr id="264" name="Рисунок 49"/>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1783896" y="229106186"/>
          <a:ext cx="885825" cy="821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190</xdr:row>
      <xdr:rowOff>57150</xdr:rowOff>
    </xdr:from>
    <xdr:to>
      <xdr:col>1</xdr:col>
      <xdr:colOff>1314450</xdr:colOff>
      <xdr:row>190</xdr:row>
      <xdr:rowOff>674915</xdr:rowOff>
    </xdr:to>
    <xdr:pic>
      <xdr:nvPicPr>
        <xdr:cNvPr id="265" name="Рисунок 50"/>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1898196" y="230050521"/>
          <a:ext cx="733425" cy="617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363855</xdr:colOff>
      <xdr:row>206</xdr:row>
      <xdr:rowOff>68580</xdr:rowOff>
    </xdr:from>
    <xdr:to>
      <xdr:col>1</xdr:col>
      <xdr:colOff>1649730</xdr:colOff>
      <xdr:row>206</xdr:row>
      <xdr:rowOff>769620</xdr:rowOff>
    </xdr:to>
    <xdr:pic>
      <xdr:nvPicPr>
        <xdr:cNvPr id="266" name="Рисунок 6"/>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1682115" y="239649000"/>
          <a:ext cx="1285875"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210</xdr:row>
      <xdr:rowOff>142876</xdr:rowOff>
    </xdr:from>
    <xdr:to>
      <xdr:col>1</xdr:col>
      <xdr:colOff>1447800</xdr:colOff>
      <xdr:row>210</xdr:row>
      <xdr:rowOff>717178</xdr:rowOff>
    </xdr:to>
    <xdr:pic>
      <xdr:nvPicPr>
        <xdr:cNvPr id="267" name="Рисунок 5"/>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1727387" y="242602311"/>
          <a:ext cx="1038225" cy="574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534266</xdr:colOff>
      <xdr:row>223</xdr:row>
      <xdr:rowOff>122960</xdr:rowOff>
    </xdr:from>
    <xdr:to>
      <xdr:col>1</xdr:col>
      <xdr:colOff>1486766</xdr:colOff>
      <xdr:row>223</xdr:row>
      <xdr:rowOff>734292</xdr:rowOff>
    </xdr:to>
    <xdr:pic>
      <xdr:nvPicPr>
        <xdr:cNvPr id="268" name="Рисунок 11"/>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1850448" y="250322196"/>
          <a:ext cx="952500" cy="611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214</xdr:row>
      <xdr:rowOff>57150</xdr:rowOff>
    </xdr:from>
    <xdr:to>
      <xdr:col>1</xdr:col>
      <xdr:colOff>1724025</xdr:colOff>
      <xdr:row>214</xdr:row>
      <xdr:rowOff>555171</xdr:rowOff>
    </xdr:to>
    <xdr:pic>
      <xdr:nvPicPr>
        <xdr:cNvPr id="269" name="Рисунок 12"/>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1431471" y="245344950"/>
          <a:ext cx="1609725" cy="498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211</xdr:row>
      <xdr:rowOff>114301</xdr:rowOff>
    </xdr:from>
    <xdr:to>
      <xdr:col>1</xdr:col>
      <xdr:colOff>1476375</xdr:colOff>
      <xdr:row>212</xdr:row>
      <xdr:rowOff>54430</xdr:rowOff>
    </xdr:to>
    <xdr:pic>
      <xdr:nvPicPr>
        <xdr:cNvPr id="270" name="Рисунок 13"/>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688646" y="243061672"/>
          <a:ext cx="1104900" cy="59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213</xdr:row>
      <xdr:rowOff>114301</xdr:rowOff>
    </xdr:from>
    <xdr:to>
      <xdr:col>1</xdr:col>
      <xdr:colOff>1743075</xdr:colOff>
      <xdr:row>213</xdr:row>
      <xdr:rowOff>838201</xdr:rowOff>
    </xdr:to>
    <xdr:pic>
      <xdr:nvPicPr>
        <xdr:cNvPr id="271" name="Рисунок 14"/>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1469571" y="244367958"/>
          <a:ext cx="15906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371475</xdr:colOff>
      <xdr:row>212</xdr:row>
      <xdr:rowOff>95250</xdr:rowOff>
    </xdr:from>
    <xdr:to>
      <xdr:col>1</xdr:col>
      <xdr:colOff>1495425</xdr:colOff>
      <xdr:row>212</xdr:row>
      <xdr:rowOff>533400</xdr:rowOff>
    </xdr:to>
    <xdr:pic>
      <xdr:nvPicPr>
        <xdr:cNvPr id="272" name="Рисунок 17"/>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2009775" y="4126230"/>
          <a:ext cx="11239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215</xdr:row>
      <xdr:rowOff>66676</xdr:rowOff>
    </xdr:from>
    <xdr:to>
      <xdr:col>1</xdr:col>
      <xdr:colOff>1847850</xdr:colOff>
      <xdr:row>215</xdr:row>
      <xdr:rowOff>471056</xdr:rowOff>
    </xdr:to>
    <xdr:pic>
      <xdr:nvPicPr>
        <xdr:cNvPr id="273" name="Рисунок 18"/>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val="0"/>
            </a:ext>
          </a:extLst>
        </a:blip>
        <a:srcRect/>
        <a:stretch>
          <a:fillRect/>
        </a:stretch>
      </xdr:blipFill>
      <xdr:spPr bwMode="auto">
        <a:xfrm>
          <a:off x="1335232" y="246275803"/>
          <a:ext cx="1828800" cy="40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216</xdr:row>
      <xdr:rowOff>85725</xdr:rowOff>
    </xdr:from>
    <xdr:to>
      <xdr:col>1</xdr:col>
      <xdr:colOff>1866900</xdr:colOff>
      <xdr:row>216</xdr:row>
      <xdr:rowOff>498763</xdr:rowOff>
    </xdr:to>
    <xdr:pic>
      <xdr:nvPicPr>
        <xdr:cNvPr id="274" name="Рисунок 19" descr="F:\New\прайс\Внешние\Потенциальные\СЕТЕВОЕ ОБОРУДОВАНИЕ\POE\Hi-NET technology\TSn-24P26E.png"/>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1420957" y="247070707"/>
          <a:ext cx="1762125" cy="413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122094</xdr:colOff>
      <xdr:row>217</xdr:row>
      <xdr:rowOff>154132</xdr:rowOff>
    </xdr:from>
    <xdr:to>
      <xdr:col>1</xdr:col>
      <xdr:colOff>1884219</xdr:colOff>
      <xdr:row>217</xdr:row>
      <xdr:rowOff>568037</xdr:rowOff>
    </xdr:to>
    <xdr:pic>
      <xdr:nvPicPr>
        <xdr:cNvPr id="275" name="Рисунок 20" descr="F:\New\прайс\Внешние\Потенциальные\СЕТЕВОЕ ОБОРУДОВАНИЕ\POE\Hi-NET technology\TSn-24P26E.png"/>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1438276" y="247651732"/>
          <a:ext cx="1762125" cy="413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534266</xdr:colOff>
      <xdr:row>219</xdr:row>
      <xdr:rowOff>126423</xdr:rowOff>
    </xdr:from>
    <xdr:to>
      <xdr:col>1</xdr:col>
      <xdr:colOff>1458191</xdr:colOff>
      <xdr:row>219</xdr:row>
      <xdr:rowOff>651164</xdr:rowOff>
    </xdr:to>
    <xdr:pic>
      <xdr:nvPicPr>
        <xdr:cNvPr id="276" name="Рисунок 7"/>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850448" y="248510714"/>
          <a:ext cx="923925" cy="524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480579</xdr:colOff>
      <xdr:row>221</xdr:row>
      <xdr:rowOff>6928</xdr:rowOff>
    </xdr:from>
    <xdr:to>
      <xdr:col>1</xdr:col>
      <xdr:colOff>1480704</xdr:colOff>
      <xdr:row>221</xdr:row>
      <xdr:rowOff>678873</xdr:rowOff>
    </xdr:to>
    <xdr:pic>
      <xdr:nvPicPr>
        <xdr:cNvPr id="277" name="Picture 20" descr="PS13_jpg"/>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1796761" y="249347183"/>
          <a:ext cx="1000125" cy="671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209</xdr:row>
      <xdr:rowOff>47625</xdr:rowOff>
    </xdr:from>
    <xdr:to>
      <xdr:col>1</xdr:col>
      <xdr:colOff>1533525</xdr:colOff>
      <xdr:row>209</xdr:row>
      <xdr:rowOff>735106</xdr:rowOff>
    </xdr:to>
    <xdr:pic>
      <xdr:nvPicPr>
        <xdr:cNvPr id="278" name="Рисунок 13" descr="http://tantos.pro/images/catalogue-items/285/TSn-8G.jpeg"/>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1641662" y="241601625"/>
          <a:ext cx="1209675" cy="68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472440</xdr:colOff>
      <xdr:row>0</xdr:row>
      <xdr:rowOff>0</xdr:rowOff>
    </xdr:from>
    <xdr:to>
      <xdr:col>2</xdr:col>
      <xdr:colOff>3088005</xdr:colOff>
      <xdr:row>0</xdr:row>
      <xdr:rowOff>831605</xdr:rowOff>
    </xdr:to>
    <xdr:pic>
      <xdr:nvPicPr>
        <xdr:cNvPr id="280" name="Рисунок 1"/>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1790700" y="0"/>
          <a:ext cx="4581525" cy="831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245745</xdr:colOff>
      <xdr:row>7</xdr:row>
      <xdr:rowOff>428625</xdr:rowOff>
    </xdr:from>
    <xdr:to>
      <xdr:col>1</xdr:col>
      <xdr:colOff>1466689</xdr:colOff>
      <xdr:row>8</xdr:row>
      <xdr:rowOff>666750</xdr:rowOff>
    </xdr:to>
    <xdr:pic>
      <xdr:nvPicPr>
        <xdr:cNvPr id="2" name="image215.jpg"/>
        <xdr:cNvPicPr preferRelativeResize="0"/>
      </xdr:nvPicPr>
      <xdr:blipFill>
        <a:blip xmlns:r="http://schemas.openxmlformats.org/officeDocument/2006/relationships" r:embed="rId1" cstate="print"/>
        <a:stretch>
          <a:fillRect/>
        </a:stretch>
      </xdr:blipFill>
      <xdr:spPr>
        <a:xfrm>
          <a:off x="1609725" y="4345305"/>
          <a:ext cx="1220944" cy="1076325"/>
        </a:xfrm>
        <a:prstGeom prst="rect">
          <a:avLst/>
        </a:prstGeom>
        <a:noFill/>
      </xdr:spPr>
    </xdr:pic>
    <xdr:clientData fLocksWithSheet="0"/>
  </xdr:twoCellAnchor>
  <xdr:twoCellAnchor>
    <xdr:from>
      <xdr:col>1</xdr:col>
      <xdr:colOff>211455</xdr:colOff>
      <xdr:row>4</xdr:row>
      <xdr:rowOff>377190</xdr:rowOff>
    </xdr:from>
    <xdr:to>
      <xdr:col>1</xdr:col>
      <xdr:colOff>1611570</xdr:colOff>
      <xdr:row>5</xdr:row>
      <xdr:rowOff>842010</xdr:rowOff>
    </xdr:to>
    <xdr:pic>
      <xdr:nvPicPr>
        <xdr:cNvPr id="3" name="image221.jpg"/>
        <xdr:cNvPicPr preferRelativeResize="0"/>
      </xdr:nvPicPr>
      <xdr:blipFill>
        <a:blip xmlns:r="http://schemas.openxmlformats.org/officeDocument/2006/relationships" r:embed="rId2" cstate="print"/>
        <a:stretch>
          <a:fillRect/>
        </a:stretch>
      </xdr:blipFill>
      <xdr:spPr>
        <a:xfrm>
          <a:off x="1575435" y="2838450"/>
          <a:ext cx="1400115" cy="1318260"/>
        </a:xfrm>
        <a:prstGeom prst="rect">
          <a:avLst/>
        </a:prstGeom>
        <a:noFill/>
      </xdr:spPr>
    </xdr:pic>
    <xdr:clientData fLocksWithSheet="0"/>
  </xdr:twoCellAnchor>
  <xdr:twoCellAnchor>
    <xdr:from>
      <xdr:col>1</xdr:col>
      <xdr:colOff>281940</xdr:colOff>
      <xdr:row>10</xdr:row>
      <xdr:rowOff>504825</xdr:rowOff>
    </xdr:from>
    <xdr:to>
      <xdr:col>1</xdr:col>
      <xdr:colOff>1508760</xdr:colOff>
      <xdr:row>12</xdr:row>
      <xdr:rowOff>152400</xdr:rowOff>
    </xdr:to>
    <xdr:pic>
      <xdr:nvPicPr>
        <xdr:cNvPr id="4" name="image217.jpg"/>
        <xdr:cNvPicPr preferRelativeResize="0"/>
      </xdr:nvPicPr>
      <xdr:blipFill>
        <a:blip xmlns:r="http://schemas.openxmlformats.org/officeDocument/2006/relationships" r:embed="rId3" cstate="print"/>
        <a:stretch>
          <a:fillRect/>
        </a:stretch>
      </xdr:blipFill>
      <xdr:spPr>
        <a:xfrm>
          <a:off x="1645920" y="6936105"/>
          <a:ext cx="1226820" cy="1415415"/>
        </a:xfrm>
        <a:prstGeom prst="rect">
          <a:avLst/>
        </a:prstGeom>
        <a:noFill/>
      </xdr:spPr>
    </xdr:pic>
    <xdr:clientData fLocksWithSheet="0"/>
  </xdr:twoCellAnchor>
  <xdr:twoCellAnchor>
    <xdr:from>
      <xdr:col>1</xdr:col>
      <xdr:colOff>266700</xdr:colOff>
      <xdr:row>14</xdr:row>
      <xdr:rowOff>87630</xdr:rowOff>
    </xdr:from>
    <xdr:to>
      <xdr:col>1</xdr:col>
      <xdr:colOff>1605865</xdr:colOff>
      <xdr:row>14</xdr:row>
      <xdr:rowOff>849630</xdr:rowOff>
    </xdr:to>
    <xdr:pic>
      <xdr:nvPicPr>
        <xdr:cNvPr id="5" name="image218.jpg"/>
        <xdr:cNvPicPr preferRelativeResize="0"/>
      </xdr:nvPicPr>
      <xdr:blipFill>
        <a:blip xmlns:r="http://schemas.openxmlformats.org/officeDocument/2006/relationships" r:embed="rId4" cstate="print"/>
        <a:stretch>
          <a:fillRect/>
        </a:stretch>
      </xdr:blipFill>
      <xdr:spPr>
        <a:xfrm>
          <a:off x="1630680" y="9338310"/>
          <a:ext cx="1339165" cy="762000"/>
        </a:xfrm>
        <a:prstGeom prst="rect">
          <a:avLst/>
        </a:prstGeom>
        <a:noFill/>
      </xdr:spPr>
    </xdr:pic>
    <xdr:clientData fLocksWithSheet="0"/>
  </xdr:twoCellAnchor>
  <xdr:twoCellAnchor>
    <xdr:from>
      <xdr:col>1</xdr:col>
      <xdr:colOff>422910</xdr:colOff>
      <xdr:row>15</xdr:row>
      <xdr:rowOff>89535</xdr:rowOff>
    </xdr:from>
    <xdr:to>
      <xdr:col>1</xdr:col>
      <xdr:colOff>1377378</xdr:colOff>
      <xdr:row>15</xdr:row>
      <xdr:rowOff>899160</xdr:rowOff>
    </xdr:to>
    <xdr:pic>
      <xdr:nvPicPr>
        <xdr:cNvPr id="6" name="image219.jpg"/>
        <xdr:cNvPicPr preferRelativeResize="0"/>
      </xdr:nvPicPr>
      <xdr:blipFill>
        <a:blip xmlns:r="http://schemas.openxmlformats.org/officeDocument/2006/relationships" r:embed="rId5" cstate="print"/>
        <a:stretch>
          <a:fillRect/>
        </a:stretch>
      </xdr:blipFill>
      <xdr:spPr>
        <a:xfrm>
          <a:off x="1786890" y="10346055"/>
          <a:ext cx="954468" cy="809625"/>
        </a:xfrm>
        <a:prstGeom prst="rect">
          <a:avLst/>
        </a:prstGeom>
        <a:noFill/>
      </xdr:spPr>
    </xdr:pic>
    <xdr:clientData fLocksWithSheet="0"/>
  </xdr:twoCellAnchor>
  <xdr:twoCellAnchor>
    <xdr:from>
      <xdr:col>1</xdr:col>
      <xdr:colOff>331470</xdr:colOff>
      <xdr:row>20</xdr:row>
      <xdr:rowOff>588645</xdr:rowOff>
    </xdr:from>
    <xdr:to>
      <xdr:col>1</xdr:col>
      <xdr:colOff>1613592</xdr:colOff>
      <xdr:row>22</xdr:row>
      <xdr:rowOff>64770</xdr:rowOff>
    </xdr:to>
    <xdr:pic>
      <xdr:nvPicPr>
        <xdr:cNvPr id="7" name="image220.jpg"/>
        <xdr:cNvPicPr preferRelativeResize="0"/>
      </xdr:nvPicPr>
      <xdr:blipFill>
        <a:blip xmlns:r="http://schemas.openxmlformats.org/officeDocument/2006/relationships" r:embed="rId6" cstate="print"/>
        <a:stretch>
          <a:fillRect/>
        </a:stretch>
      </xdr:blipFill>
      <xdr:spPr>
        <a:xfrm>
          <a:off x="1695450" y="14411325"/>
          <a:ext cx="1282122" cy="1228725"/>
        </a:xfrm>
        <a:prstGeom prst="rect">
          <a:avLst/>
        </a:prstGeom>
        <a:noFill/>
      </xdr:spPr>
    </xdr:pic>
    <xdr:clientData fLocksWithSheet="0"/>
  </xdr:twoCellAnchor>
  <xdr:twoCellAnchor>
    <xdr:from>
      <xdr:col>1</xdr:col>
      <xdr:colOff>243840</xdr:colOff>
      <xdr:row>17</xdr:row>
      <xdr:rowOff>561975</xdr:rowOff>
    </xdr:from>
    <xdr:to>
      <xdr:col>1</xdr:col>
      <xdr:colOff>1708847</xdr:colOff>
      <xdr:row>19</xdr:row>
      <xdr:rowOff>238125</xdr:rowOff>
    </xdr:to>
    <xdr:pic>
      <xdr:nvPicPr>
        <xdr:cNvPr id="8" name="image225.jpg"/>
        <xdr:cNvPicPr preferRelativeResize="0"/>
      </xdr:nvPicPr>
      <xdr:blipFill>
        <a:blip xmlns:r="http://schemas.openxmlformats.org/officeDocument/2006/relationships" r:embed="rId7" cstate="print"/>
        <a:stretch>
          <a:fillRect/>
        </a:stretch>
      </xdr:blipFill>
      <xdr:spPr>
        <a:xfrm>
          <a:off x="1607820" y="11961495"/>
          <a:ext cx="1465007" cy="1291590"/>
        </a:xfrm>
        <a:prstGeom prst="rect">
          <a:avLst/>
        </a:prstGeom>
        <a:noFill/>
      </xdr:spPr>
    </xdr:pic>
    <xdr:clientData fLocksWithSheet="0"/>
  </xdr:twoCellAnchor>
  <xdr:twoCellAnchor>
    <xdr:from>
      <xdr:col>1</xdr:col>
      <xdr:colOff>293370</xdr:colOff>
      <xdr:row>23</xdr:row>
      <xdr:rowOff>565785</xdr:rowOff>
    </xdr:from>
    <xdr:to>
      <xdr:col>1</xdr:col>
      <xdr:colOff>1625172</xdr:colOff>
      <xdr:row>24</xdr:row>
      <xdr:rowOff>1013460</xdr:rowOff>
    </xdr:to>
    <xdr:pic>
      <xdr:nvPicPr>
        <xdr:cNvPr id="9" name="image222.jpg"/>
        <xdr:cNvPicPr preferRelativeResize="0"/>
      </xdr:nvPicPr>
      <xdr:blipFill>
        <a:blip xmlns:r="http://schemas.openxmlformats.org/officeDocument/2006/relationships" r:embed="rId8" cstate="print"/>
        <a:stretch>
          <a:fillRect/>
        </a:stretch>
      </xdr:blipFill>
      <xdr:spPr>
        <a:xfrm>
          <a:off x="1657350" y="17017365"/>
          <a:ext cx="1331802" cy="1514475"/>
        </a:xfrm>
        <a:prstGeom prst="rect">
          <a:avLst/>
        </a:prstGeom>
        <a:noFill/>
      </xdr:spPr>
    </xdr:pic>
    <xdr:clientData fLocksWithSheet="0"/>
  </xdr:twoCellAnchor>
  <xdr:twoCellAnchor>
    <xdr:from>
      <xdr:col>1</xdr:col>
      <xdr:colOff>323850</xdr:colOff>
      <xdr:row>26</xdr:row>
      <xdr:rowOff>112395</xdr:rowOff>
    </xdr:from>
    <xdr:to>
      <xdr:col>1</xdr:col>
      <xdr:colOff>1571818</xdr:colOff>
      <xdr:row>26</xdr:row>
      <xdr:rowOff>836295</xdr:rowOff>
    </xdr:to>
    <xdr:pic>
      <xdr:nvPicPr>
        <xdr:cNvPr id="10" name="image223.jpg"/>
        <xdr:cNvPicPr preferRelativeResize="0"/>
      </xdr:nvPicPr>
      <xdr:blipFill>
        <a:blip xmlns:r="http://schemas.openxmlformats.org/officeDocument/2006/relationships" r:embed="rId9" cstate="print"/>
        <a:stretch>
          <a:fillRect/>
        </a:stretch>
      </xdr:blipFill>
      <xdr:spPr>
        <a:xfrm>
          <a:off x="1687830" y="19764375"/>
          <a:ext cx="1247968" cy="723900"/>
        </a:xfrm>
        <a:prstGeom prst="rect">
          <a:avLst/>
        </a:prstGeom>
        <a:noFill/>
      </xdr:spPr>
    </xdr:pic>
    <xdr:clientData fLocksWithSheet="0"/>
  </xdr:twoCellAnchor>
  <xdr:twoCellAnchor>
    <xdr:from>
      <xdr:col>1</xdr:col>
      <xdr:colOff>481965</xdr:colOff>
      <xdr:row>27</xdr:row>
      <xdr:rowOff>57150</xdr:rowOff>
    </xdr:from>
    <xdr:to>
      <xdr:col>1</xdr:col>
      <xdr:colOff>1577287</xdr:colOff>
      <xdr:row>27</xdr:row>
      <xdr:rowOff>1019175</xdr:rowOff>
    </xdr:to>
    <xdr:pic>
      <xdr:nvPicPr>
        <xdr:cNvPr id="11" name="image224.jpg"/>
        <xdr:cNvPicPr preferRelativeResize="0"/>
      </xdr:nvPicPr>
      <xdr:blipFill>
        <a:blip xmlns:r="http://schemas.openxmlformats.org/officeDocument/2006/relationships" r:embed="rId10" cstate="print"/>
        <a:stretch>
          <a:fillRect/>
        </a:stretch>
      </xdr:blipFill>
      <xdr:spPr>
        <a:xfrm>
          <a:off x="1845945" y="20699730"/>
          <a:ext cx="1095322" cy="962025"/>
        </a:xfrm>
        <a:prstGeom prst="rect">
          <a:avLst/>
        </a:prstGeom>
        <a:noFill/>
      </xdr:spPr>
    </xdr:pic>
    <xdr:clientData fLocksWithSheet="0"/>
  </xdr:twoCellAnchor>
  <xdr:twoCellAnchor>
    <xdr:from>
      <xdr:col>1</xdr:col>
      <xdr:colOff>160020</xdr:colOff>
      <xdr:row>63</xdr:row>
      <xdr:rowOff>333375</xdr:rowOff>
    </xdr:from>
    <xdr:to>
      <xdr:col>1</xdr:col>
      <xdr:colOff>2306899</xdr:colOff>
      <xdr:row>64</xdr:row>
      <xdr:rowOff>638175</xdr:rowOff>
    </xdr:to>
    <xdr:pic>
      <xdr:nvPicPr>
        <xdr:cNvPr id="12" name="image227.jpg"/>
        <xdr:cNvPicPr preferRelativeResize="0"/>
      </xdr:nvPicPr>
      <xdr:blipFill>
        <a:blip xmlns:r="http://schemas.openxmlformats.org/officeDocument/2006/relationships" r:embed="rId11" cstate="print"/>
        <a:stretch>
          <a:fillRect/>
        </a:stretch>
      </xdr:blipFill>
      <xdr:spPr>
        <a:xfrm>
          <a:off x="2537460" y="11397615"/>
          <a:ext cx="1026739" cy="167640"/>
        </a:xfrm>
        <a:prstGeom prst="rect">
          <a:avLst/>
        </a:prstGeom>
        <a:noFill/>
      </xdr:spPr>
    </xdr:pic>
    <xdr:clientData fLocksWithSheet="0"/>
  </xdr:twoCellAnchor>
  <xdr:twoCellAnchor>
    <xdr:from>
      <xdr:col>1</xdr:col>
      <xdr:colOff>142875</xdr:colOff>
      <xdr:row>65</xdr:row>
      <xdr:rowOff>9525</xdr:rowOff>
    </xdr:from>
    <xdr:to>
      <xdr:col>1</xdr:col>
      <xdr:colOff>2354641</xdr:colOff>
      <xdr:row>65</xdr:row>
      <xdr:rowOff>1333500</xdr:rowOff>
    </xdr:to>
    <xdr:pic>
      <xdr:nvPicPr>
        <xdr:cNvPr id="13" name="image226.jpg"/>
        <xdr:cNvPicPr preferRelativeResize="0"/>
      </xdr:nvPicPr>
      <xdr:blipFill>
        <a:blip xmlns:r="http://schemas.openxmlformats.org/officeDocument/2006/relationships" r:embed="rId12" cstate="print"/>
        <a:stretch>
          <a:fillRect/>
        </a:stretch>
      </xdr:blipFill>
      <xdr:spPr>
        <a:xfrm>
          <a:off x="2520315" y="11576685"/>
          <a:ext cx="1045906" cy="158115"/>
        </a:xfrm>
        <a:prstGeom prst="rect">
          <a:avLst/>
        </a:prstGeom>
        <a:noFill/>
      </xdr:spPr>
    </xdr:pic>
    <xdr:clientData fLocksWithSheet="0"/>
  </xdr:twoCellAnchor>
  <xdr:twoCellAnchor>
    <xdr:from>
      <xdr:col>1</xdr:col>
      <xdr:colOff>188595</xdr:colOff>
      <xdr:row>66</xdr:row>
      <xdr:rowOff>485775</xdr:rowOff>
    </xdr:from>
    <xdr:to>
      <xdr:col>1</xdr:col>
      <xdr:colOff>2306955</xdr:colOff>
      <xdr:row>67</xdr:row>
      <xdr:rowOff>723900</xdr:rowOff>
    </xdr:to>
    <xdr:pic>
      <xdr:nvPicPr>
        <xdr:cNvPr id="14" name="image228.jpg"/>
        <xdr:cNvPicPr preferRelativeResize="0"/>
      </xdr:nvPicPr>
      <xdr:blipFill>
        <a:blip xmlns:r="http://schemas.openxmlformats.org/officeDocument/2006/relationships" r:embed="rId13" cstate="print"/>
        <a:stretch>
          <a:fillRect/>
        </a:stretch>
      </xdr:blipFill>
      <xdr:spPr>
        <a:xfrm>
          <a:off x="2566035" y="11900535"/>
          <a:ext cx="998220" cy="169545"/>
        </a:xfrm>
        <a:prstGeom prst="rect">
          <a:avLst/>
        </a:prstGeom>
        <a:noFill/>
      </xdr:spPr>
    </xdr:pic>
    <xdr:clientData fLocksWithSheet="0"/>
  </xdr:twoCellAnchor>
  <xdr:twoCellAnchor>
    <xdr:from>
      <xdr:col>1</xdr:col>
      <xdr:colOff>207645</xdr:colOff>
      <xdr:row>73</xdr:row>
      <xdr:rowOff>104775</xdr:rowOff>
    </xdr:from>
    <xdr:to>
      <xdr:col>1</xdr:col>
      <xdr:colOff>2365866</xdr:colOff>
      <xdr:row>74</xdr:row>
      <xdr:rowOff>762000</xdr:rowOff>
    </xdr:to>
    <xdr:pic>
      <xdr:nvPicPr>
        <xdr:cNvPr id="15" name="image233.jpg"/>
        <xdr:cNvPicPr preferRelativeResize="0"/>
      </xdr:nvPicPr>
      <xdr:blipFill>
        <a:blip xmlns:r="http://schemas.openxmlformats.org/officeDocument/2006/relationships" r:embed="rId14" cstate="print"/>
        <a:stretch>
          <a:fillRect/>
        </a:stretch>
      </xdr:blipFill>
      <xdr:spPr>
        <a:xfrm>
          <a:off x="2585085" y="13013055"/>
          <a:ext cx="984741" cy="230505"/>
        </a:xfrm>
        <a:prstGeom prst="rect">
          <a:avLst/>
        </a:prstGeom>
        <a:noFill/>
      </xdr:spPr>
    </xdr:pic>
    <xdr:clientData fLocksWithSheet="0"/>
  </xdr:twoCellAnchor>
  <xdr:twoCellAnchor>
    <xdr:from>
      <xdr:col>1</xdr:col>
      <xdr:colOff>28575</xdr:colOff>
      <xdr:row>68</xdr:row>
      <xdr:rowOff>59055</xdr:rowOff>
    </xdr:from>
    <xdr:to>
      <xdr:col>1</xdr:col>
      <xdr:colOff>2487875</xdr:colOff>
      <xdr:row>68</xdr:row>
      <xdr:rowOff>1527820</xdr:rowOff>
    </xdr:to>
    <xdr:pic>
      <xdr:nvPicPr>
        <xdr:cNvPr id="16" name="image229.jpg"/>
        <xdr:cNvPicPr preferRelativeResize="0"/>
      </xdr:nvPicPr>
      <xdr:blipFill>
        <a:blip xmlns:r="http://schemas.openxmlformats.org/officeDocument/2006/relationships" r:embed="rId15" cstate="print"/>
        <a:stretch>
          <a:fillRect/>
        </a:stretch>
      </xdr:blipFill>
      <xdr:spPr>
        <a:xfrm>
          <a:off x="2406015" y="12129135"/>
          <a:ext cx="1163900" cy="104785"/>
        </a:xfrm>
        <a:prstGeom prst="rect">
          <a:avLst/>
        </a:prstGeom>
        <a:noFill/>
      </xdr:spPr>
    </xdr:pic>
    <xdr:clientData fLocksWithSheet="0"/>
  </xdr:twoCellAnchor>
  <xdr:twoCellAnchor>
    <xdr:from>
      <xdr:col>1</xdr:col>
      <xdr:colOff>207645</xdr:colOff>
      <xdr:row>77</xdr:row>
      <xdr:rowOff>0</xdr:rowOff>
    </xdr:from>
    <xdr:to>
      <xdr:col>1</xdr:col>
      <xdr:colOff>2326005</xdr:colOff>
      <xdr:row>77</xdr:row>
      <xdr:rowOff>1276350</xdr:rowOff>
    </xdr:to>
    <xdr:pic>
      <xdr:nvPicPr>
        <xdr:cNvPr id="17" name="image242.jpg"/>
        <xdr:cNvPicPr preferRelativeResize="0"/>
      </xdr:nvPicPr>
      <xdr:blipFill>
        <a:blip xmlns:r="http://schemas.openxmlformats.org/officeDocument/2006/relationships" r:embed="rId16" cstate="print"/>
        <a:stretch>
          <a:fillRect/>
        </a:stretch>
      </xdr:blipFill>
      <xdr:spPr>
        <a:xfrm>
          <a:off x="2585085" y="13578840"/>
          <a:ext cx="982980" cy="163830"/>
        </a:xfrm>
        <a:prstGeom prst="rect">
          <a:avLst/>
        </a:prstGeom>
        <a:noFill/>
      </xdr:spPr>
    </xdr:pic>
    <xdr:clientData fLocksWithSheet="0"/>
  </xdr:twoCellAnchor>
  <xdr:twoCellAnchor>
    <xdr:from>
      <xdr:col>1</xdr:col>
      <xdr:colOff>300990</xdr:colOff>
      <xdr:row>33</xdr:row>
      <xdr:rowOff>184785</xdr:rowOff>
    </xdr:from>
    <xdr:to>
      <xdr:col>1</xdr:col>
      <xdr:colOff>1472746</xdr:colOff>
      <xdr:row>34</xdr:row>
      <xdr:rowOff>556260</xdr:rowOff>
    </xdr:to>
    <xdr:pic>
      <xdr:nvPicPr>
        <xdr:cNvPr id="18" name="image230.jpg"/>
        <xdr:cNvPicPr preferRelativeResize="0"/>
      </xdr:nvPicPr>
      <xdr:blipFill>
        <a:blip xmlns:r="http://schemas.openxmlformats.org/officeDocument/2006/relationships" r:embed="rId17" cstate="print"/>
        <a:stretch>
          <a:fillRect/>
        </a:stretch>
      </xdr:blipFill>
      <xdr:spPr>
        <a:xfrm>
          <a:off x="1664970" y="24721185"/>
          <a:ext cx="1171756" cy="1179195"/>
        </a:xfrm>
        <a:prstGeom prst="rect">
          <a:avLst/>
        </a:prstGeom>
        <a:noFill/>
      </xdr:spPr>
    </xdr:pic>
    <xdr:clientData fLocksWithSheet="0"/>
  </xdr:twoCellAnchor>
  <xdr:twoCellAnchor>
    <xdr:from>
      <xdr:col>1</xdr:col>
      <xdr:colOff>320040</xdr:colOff>
      <xdr:row>35</xdr:row>
      <xdr:rowOff>457200</xdr:rowOff>
    </xdr:from>
    <xdr:to>
      <xdr:col>1</xdr:col>
      <xdr:colOff>1466775</xdr:colOff>
      <xdr:row>37</xdr:row>
      <xdr:rowOff>152400</xdr:rowOff>
    </xdr:to>
    <xdr:pic>
      <xdr:nvPicPr>
        <xdr:cNvPr id="19" name="image231.jpg"/>
        <xdr:cNvPicPr preferRelativeResize="0"/>
      </xdr:nvPicPr>
      <xdr:blipFill>
        <a:blip xmlns:r="http://schemas.openxmlformats.org/officeDocument/2006/relationships" r:embed="rId18" cstate="print"/>
        <a:stretch>
          <a:fillRect/>
        </a:stretch>
      </xdr:blipFill>
      <xdr:spPr>
        <a:xfrm>
          <a:off x="1684020" y="26570940"/>
          <a:ext cx="1146735" cy="1074420"/>
        </a:xfrm>
        <a:prstGeom prst="rect">
          <a:avLst/>
        </a:prstGeom>
        <a:noFill/>
      </xdr:spPr>
    </xdr:pic>
    <xdr:clientData fLocksWithSheet="0"/>
  </xdr:twoCellAnchor>
  <xdr:twoCellAnchor>
    <xdr:from>
      <xdr:col>1</xdr:col>
      <xdr:colOff>280035</xdr:colOff>
      <xdr:row>38</xdr:row>
      <xdr:rowOff>222885</xdr:rowOff>
    </xdr:from>
    <xdr:to>
      <xdr:col>1</xdr:col>
      <xdr:colOff>1443941</xdr:colOff>
      <xdr:row>40</xdr:row>
      <xdr:rowOff>146685</xdr:rowOff>
    </xdr:to>
    <xdr:pic>
      <xdr:nvPicPr>
        <xdr:cNvPr id="20" name="image232.jpg"/>
        <xdr:cNvPicPr preferRelativeResize="0"/>
      </xdr:nvPicPr>
      <xdr:blipFill>
        <a:blip xmlns:r="http://schemas.openxmlformats.org/officeDocument/2006/relationships" r:embed="rId19" cstate="print"/>
        <a:stretch>
          <a:fillRect/>
        </a:stretch>
      </xdr:blipFill>
      <xdr:spPr>
        <a:xfrm>
          <a:off x="1644015" y="28386405"/>
          <a:ext cx="1163906" cy="1440180"/>
        </a:xfrm>
        <a:prstGeom prst="rect">
          <a:avLst/>
        </a:prstGeom>
        <a:noFill/>
      </xdr:spPr>
    </xdr:pic>
    <xdr:clientData fLocksWithSheet="0"/>
  </xdr:twoCellAnchor>
  <xdr:twoCellAnchor>
    <xdr:from>
      <xdr:col>1</xdr:col>
      <xdr:colOff>365760</xdr:colOff>
      <xdr:row>41</xdr:row>
      <xdr:rowOff>293370</xdr:rowOff>
    </xdr:from>
    <xdr:to>
      <xdr:col>1</xdr:col>
      <xdr:colOff>1508760</xdr:colOff>
      <xdr:row>43</xdr:row>
      <xdr:rowOff>102870</xdr:rowOff>
    </xdr:to>
    <xdr:pic>
      <xdr:nvPicPr>
        <xdr:cNvPr id="21" name="image235.jpg"/>
        <xdr:cNvPicPr preferRelativeResize="0"/>
      </xdr:nvPicPr>
      <xdr:blipFill>
        <a:blip xmlns:r="http://schemas.openxmlformats.org/officeDocument/2006/relationships" r:embed="rId20" cstate="print"/>
        <a:stretch>
          <a:fillRect/>
        </a:stretch>
      </xdr:blipFill>
      <xdr:spPr>
        <a:xfrm>
          <a:off x="1729740" y="30720030"/>
          <a:ext cx="1143000" cy="1409700"/>
        </a:xfrm>
        <a:prstGeom prst="rect">
          <a:avLst/>
        </a:prstGeom>
        <a:noFill/>
      </xdr:spPr>
    </xdr:pic>
    <xdr:clientData fLocksWithSheet="0"/>
  </xdr:twoCellAnchor>
  <xdr:twoCellAnchor>
    <xdr:from>
      <xdr:col>1</xdr:col>
      <xdr:colOff>320040</xdr:colOff>
      <xdr:row>45</xdr:row>
      <xdr:rowOff>428625</xdr:rowOff>
    </xdr:from>
    <xdr:to>
      <xdr:col>1</xdr:col>
      <xdr:colOff>1544899</xdr:colOff>
      <xdr:row>47</xdr:row>
      <xdr:rowOff>485775</xdr:rowOff>
    </xdr:to>
    <xdr:pic>
      <xdr:nvPicPr>
        <xdr:cNvPr id="22" name="image234.jpg"/>
        <xdr:cNvPicPr preferRelativeResize="0"/>
      </xdr:nvPicPr>
      <xdr:blipFill>
        <a:blip xmlns:r="http://schemas.openxmlformats.org/officeDocument/2006/relationships" r:embed="rId21" cstate="print"/>
        <a:stretch>
          <a:fillRect/>
        </a:stretch>
      </xdr:blipFill>
      <xdr:spPr>
        <a:xfrm>
          <a:off x="1684020" y="33446085"/>
          <a:ext cx="1224859" cy="1276350"/>
        </a:xfrm>
        <a:prstGeom prst="rect">
          <a:avLst/>
        </a:prstGeom>
        <a:noFill/>
      </xdr:spPr>
    </xdr:pic>
    <xdr:clientData fLocksWithSheet="0"/>
  </xdr:twoCellAnchor>
  <xdr:twoCellAnchor>
    <xdr:from>
      <xdr:col>1</xdr:col>
      <xdr:colOff>175260</xdr:colOff>
      <xdr:row>49</xdr:row>
      <xdr:rowOff>613410</xdr:rowOff>
    </xdr:from>
    <xdr:to>
      <xdr:col>1</xdr:col>
      <xdr:colOff>1592580</xdr:colOff>
      <xdr:row>52</xdr:row>
      <xdr:rowOff>287665</xdr:rowOff>
    </xdr:to>
    <xdr:pic>
      <xdr:nvPicPr>
        <xdr:cNvPr id="23" name="image239.jpg"/>
        <xdr:cNvPicPr preferRelativeResize="0"/>
      </xdr:nvPicPr>
      <xdr:blipFill>
        <a:blip xmlns:r="http://schemas.openxmlformats.org/officeDocument/2006/relationships" r:embed="rId22" cstate="print"/>
        <a:stretch>
          <a:fillRect/>
        </a:stretch>
      </xdr:blipFill>
      <xdr:spPr>
        <a:xfrm>
          <a:off x="1539240" y="36054030"/>
          <a:ext cx="1417320" cy="1457335"/>
        </a:xfrm>
        <a:prstGeom prst="rect">
          <a:avLst/>
        </a:prstGeom>
        <a:noFill/>
      </xdr:spPr>
    </xdr:pic>
    <xdr:clientData fLocksWithSheet="0"/>
  </xdr:twoCellAnchor>
  <xdr:twoCellAnchor>
    <xdr:from>
      <xdr:col>1</xdr:col>
      <xdr:colOff>127635</xdr:colOff>
      <xdr:row>54</xdr:row>
      <xdr:rowOff>36195</xdr:rowOff>
    </xdr:from>
    <xdr:to>
      <xdr:col>1</xdr:col>
      <xdr:colOff>1638358</xdr:colOff>
      <xdr:row>54</xdr:row>
      <xdr:rowOff>939198</xdr:rowOff>
    </xdr:to>
    <xdr:pic>
      <xdr:nvPicPr>
        <xdr:cNvPr id="24" name="image236.jpg"/>
        <xdr:cNvPicPr preferRelativeResize="0"/>
      </xdr:nvPicPr>
      <xdr:blipFill>
        <a:blip xmlns:r="http://schemas.openxmlformats.org/officeDocument/2006/relationships" r:embed="rId23" cstate="print"/>
        <a:stretch>
          <a:fillRect/>
        </a:stretch>
      </xdr:blipFill>
      <xdr:spPr>
        <a:xfrm>
          <a:off x="1491615" y="38425755"/>
          <a:ext cx="1510723" cy="903003"/>
        </a:xfrm>
        <a:prstGeom prst="rect">
          <a:avLst/>
        </a:prstGeom>
        <a:noFill/>
      </xdr:spPr>
    </xdr:pic>
    <xdr:clientData fLocksWithSheet="0"/>
  </xdr:twoCellAnchor>
  <xdr:twoCellAnchor>
    <xdr:from>
      <xdr:col>1</xdr:col>
      <xdr:colOff>428625</xdr:colOff>
      <xdr:row>55</xdr:row>
      <xdr:rowOff>53341</xdr:rowOff>
    </xdr:from>
    <xdr:to>
      <xdr:col>1</xdr:col>
      <xdr:colOff>1478280</xdr:colOff>
      <xdr:row>55</xdr:row>
      <xdr:rowOff>891541</xdr:rowOff>
    </xdr:to>
    <xdr:pic>
      <xdr:nvPicPr>
        <xdr:cNvPr id="25" name="image237.jpg"/>
        <xdr:cNvPicPr preferRelativeResize="0"/>
      </xdr:nvPicPr>
      <xdr:blipFill>
        <a:blip xmlns:r="http://schemas.openxmlformats.org/officeDocument/2006/relationships" r:embed="rId24" cstate="print"/>
        <a:stretch>
          <a:fillRect/>
        </a:stretch>
      </xdr:blipFill>
      <xdr:spPr>
        <a:xfrm>
          <a:off x="1792605" y="39410641"/>
          <a:ext cx="1049655" cy="838200"/>
        </a:xfrm>
        <a:prstGeom prst="rect">
          <a:avLst/>
        </a:prstGeom>
        <a:noFill/>
      </xdr:spPr>
    </xdr:pic>
    <xdr:clientData fLocksWithSheet="0"/>
  </xdr:twoCellAnchor>
  <xdr:twoCellAnchor>
    <xdr:from>
      <xdr:col>1</xdr:col>
      <xdr:colOff>384810</xdr:colOff>
      <xdr:row>57</xdr:row>
      <xdr:rowOff>116205</xdr:rowOff>
    </xdr:from>
    <xdr:to>
      <xdr:col>1</xdr:col>
      <xdr:colOff>1512570</xdr:colOff>
      <xdr:row>58</xdr:row>
      <xdr:rowOff>354330</xdr:rowOff>
    </xdr:to>
    <xdr:pic>
      <xdr:nvPicPr>
        <xdr:cNvPr id="26" name="image238.jpg"/>
        <xdr:cNvPicPr preferRelativeResize="0"/>
      </xdr:nvPicPr>
      <xdr:blipFill>
        <a:blip xmlns:r="http://schemas.openxmlformats.org/officeDocument/2006/relationships" r:embed="rId25" cstate="print"/>
        <a:stretch>
          <a:fillRect/>
        </a:stretch>
      </xdr:blipFill>
      <xdr:spPr>
        <a:xfrm>
          <a:off x="1748790" y="40677465"/>
          <a:ext cx="1127760" cy="824865"/>
        </a:xfrm>
        <a:prstGeom prst="rect">
          <a:avLst/>
        </a:prstGeom>
        <a:noFill/>
      </xdr:spPr>
    </xdr:pic>
    <xdr:clientData fLocksWithSheet="0"/>
  </xdr:twoCellAnchor>
  <xdr:twoCellAnchor>
    <xdr:from>
      <xdr:col>1</xdr:col>
      <xdr:colOff>386715</xdr:colOff>
      <xdr:row>59</xdr:row>
      <xdr:rowOff>34290</xdr:rowOff>
    </xdr:from>
    <xdr:to>
      <xdr:col>1</xdr:col>
      <xdr:colOff>1501190</xdr:colOff>
      <xdr:row>60</xdr:row>
      <xdr:rowOff>501015</xdr:rowOff>
    </xdr:to>
    <xdr:pic>
      <xdr:nvPicPr>
        <xdr:cNvPr id="27" name="image353.jpg"/>
        <xdr:cNvPicPr preferRelativeResize="0"/>
      </xdr:nvPicPr>
      <xdr:blipFill>
        <a:blip xmlns:r="http://schemas.openxmlformats.org/officeDocument/2006/relationships" r:embed="rId26" cstate="print"/>
        <a:stretch>
          <a:fillRect/>
        </a:stretch>
      </xdr:blipFill>
      <xdr:spPr>
        <a:xfrm>
          <a:off x="1750695" y="41776650"/>
          <a:ext cx="1114475" cy="1099185"/>
        </a:xfrm>
        <a:prstGeom prst="rect">
          <a:avLst/>
        </a:prstGeom>
        <a:noFill/>
      </xdr:spPr>
    </xdr:pic>
    <xdr:clientData fLocksWithSheet="0"/>
  </xdr:twoCellAnchor>
  <xdr:twoCellAnchor>
    <xdr:from>
      <xdr:col>0</xdr:col>
      <xdr:colOff>0</xdr:colOff>
      <xdr:row>0</xdr:row>
      <xdr:rowOff>13335</xdr:rowOff>
    </xdr:from>
    <xdr:to>
      <xdr:col>1</xdr:col>
      <xdr:colOff>702945</xdr:colOff>
      <xdr:row>0</xdr:row>
      <xdr:rowOff>601980</xdr:rowOff>
    </xdr:to>
    <xdr:pic>
      <xdr:nvPicPr>
        <xdr:cNvPr id="28" name="image240.png"/>
        <xdr:cNvPicPr preferRelativeResize="0"/>
      </xdr:nvPicPr>
      <xdr:blipFill>
        <a:blip xmlns:r="http://schemas.openxmlformats.org/officeDocument/2006/relationships" r:embed="rId27" cstate="print"/>
        <a:stretch>
          <a:fillRect/>
        </a:stretch>
      </xdr:blipFill>
      <xdr:spPr>
        <a:xfrm>
          <a:off x="0" y="13335"/>
          <a:ext cx="2066925" cy="588645"/>
        </a:xfrm>
        <a:prstGeom prst="rect">
          <a:avLst/>
        </a:prstGeom>
        <a:noFill/>
      </xdr:spPr>
    </xdr:pic>
    <xdr:clientData fLocksWithSheet="0"/>
  </xdr:twoCellAnchor>
  <xdr:twoCellAnchor>
    <xdr:from>
      <xdr:col>1</xdr:col>
      <xdr:colOff>295275</xdr:colOff>
      <xdr:row>29</xdr:row>
      <xdr:rowOff>38100</xdr:rowOff>
    </xdr:from>
    <xdr:to>
      <xdr:col>1</xdr:col>
      <xdr:colOff>1571754</xdr:colOff>
      <xdr:row>29</xdr:row>
      <xdr:rowOff>971550</xdr:rowOff>
    </xdr:to>
    <xdr:pic>
      <xdr:nvPicPr>
        <xdr:cNvPr id="30" name="image243.png"/>
        <xdr:cNvPicPr preferRelativeResize="0"/>
      </xdr:nvPicPr>
      <xdr:blipFill>
        <a:blip xmlns:r="http://schemas.openxmlformats.org/officeDocument/2006/relationships" r:embed="rId28" cstate="print"/>
        <a:stretch>
          <a:fillRect/>
        </a:stretch>
      </xdr:blipFill>
      <xdr:spPr>
        <a:xfrm>
          <a:off x="1659255" y="21945600"/>
          <a:ext cx="1276479" cy="933450"/>
        </a:xfrm>
        <a:prstGeom prst="rect">
          <a:avLst/>
        </a:prstGeom>
        <a:noFill/>
      </xdr:spPr>
    </xdr:pic>
    <xdr:clientData fLocksWithSheet="0"/>
  </xdr:twoCellAnchor>
  <xdr:twoCellAnchor>
    <xdr:from>
      <xdr:col>1</xdr:col>
      <xdr:colOff>478155</xdr:colOff>
      <xdr:row>30</xdr:row>
      <xdr:rowOff>11430</xdr:rowOff>
    </xdr:from>
    <xdr:to>
      <xdr:col>1</xdr:col>
      <xdr:colOff>1367740</xdr:colOff>
      <xdr:row>30</xdr:row>
      <xdr:rowOff>935355</xdr:rowOff>
    </xdr:to>
    <xdr:pic>
      <xdr:nvPicPr>
        <xdr:cNvPr id="31" name="image247.png"/>
        <xdr:cNvPicPr preferRelativeResize="0"/>
      </xdr:nvPicPr>
      <xdr:blipFill>
        <a:blip xmlns:r="http://schemas.openxmlformats.org/officeDocument/2006/relationships" r:embed="rId29" cstate="print"/>
        <a:stretch>
          <a:fillRect/>
        </a:stretch>
      </xdr:blipFill>
      <xdr:spPr>
        <a:xfrm>
          <a:off x="1842135" y="22985730"/>
          <a:ext cx="889585" cy="923925"/>
        </a:xfrm>
        <a:prstGeom prst="rect">
          <a:avLst/>
        </a:prstGeom>
        <a:noFill/>
      </xdr:spPr>
    </xdr:pic>
    <xdr:clientData fLocksWithSheet="0"/>
  </xdr:twoCellAnchor>
  <xdr:twoCellAnchor>
    <xdr:from>
      <xdr:col>1</xdr:col>
      <xdr:colOff>169545</xdr:colOff>
      <xdr:row>69</xdr:row>
      <xdr:rowOff>581025</xdr:rowOff>
    </xdr:from>
    <xdr:to>
      <xdr:col>1</xdr:col>
      <xdr:colOff>2327766</xdr:colOff>
      <xdr:row>69</xdr:row>
      <xdr:rowOff>906823</xdr:rowOff>
    </xdr:to>
    <xdr:pic>
      <xdr:nvPicPr>
        <xdr:cNvPr id="32" name="image244.jpg"/>
        <xdr:cNvPicPr preferRelativeResize="0"/>
      </xdr:nvPicPr>
      <xdr:blipFill>
        <a:blip xmlns:r="http://schemas.openxmlformats.org/officeDocument/2006/relationships" r:embed="rId30" cstate="print"/>
        <a:stretch>
          <a:fillRect/>
        </a:stretch>
      </xdr:blipFill>
      <xdr:spPr>
        <a:xfrm>
          <a:off x="2546985" y="12407265"/>
          <a:ext cx="1022841" cy="0"/>
        </a:xfrm>
        <a:prstGeom prst="rect">
          <a:avLst/>
        </a:prstGeom>
        <a:noFill/>
      </xdr:spPr>
    </xdr:pic>
    <xdr:clientData fLocksWithSheet="0"/>
  </xdr:twoCellAnchor>
  <xdr:twoCellAnchor>
    <xdr:from>
      <xdr:col>1</xdr:col>
      <xdr:colOff>171450</xdr:colOff>
      <xdr:row>70</xdr:row>
      <xdr:rowOff>582930</xdr:rowOff>
    </xdr:from>
    <xdr:to>
      <xdr:col>1</xdr:col>
      <xdr:colOff>2326193</xdr:colOff>
      <xdr:row>70</xdr:row>
      <xdr:rowOff>906780</xdr:rowOff>
    </xdr:to>
    <xdr:pic>
      <xdr:nvPicPr>
        <xdr:cNvPr id="33" name="image245.jpg"/>
        <xdr:cNvPicPr preferRelativeResize="0"/>
      </xdr:nvPicPr>
      <xdr:blipFill>
        <a:blip xmlns:r="http://schemas.openxmlformats.org/officeDocument/2006/relationships" r:embed="rId31" cstate="print"/>
        <a:stretch>
          <a:fillRect/>
        </a:stretch>
      </xdr:blipFill>
      <xdr:spPr>
        <a:xfrm>
          <a:off x="2548890" y="12569190"/>
          <a:ext cx="1019363" cy="3810"/>
        </a:xfrm>
        <a:prstGeom prst="rect">
          <a:avLst/>
        </a:prstGeom>
        <a:noFill/>
      </xdr:spPr>
    </xdr:pic>
    <xdr:clientData fLocksWithSheet="0"/>
  </xdr:twoCellAnchor>
  <xdr:twoCellAnchor>
    <xdr:from>
      <xdr:col>1</xdr:col>
      <xdr:colOff>171450</xdr:colOff>
      <xdr:row>71</xdr:row>
      <xdr:rowOff>626745</xdr:rowOff>
    </xdr:from>
    <xdr:to>
      <xdr:col>1</xdr:col>
      <xdr:colOff>2327910</xdr:colOff>
      <xdr:row>71</xdr:row>
      <xdr:rowOff>952543</xdr:rowOff>
    </xdr:to>
    <xdr:pic>
      <xdr:nvPicPr>
        <xdr:cNvPr id="34" name="image246.jpg"/>
        <xdr:cNvPicPr preferRelativeResize="0"/>
      </xdr:nvPicPr>
      <xdr:blipFill>
        <a:blip xmlns:r="http://schemas.openxmlformats.org/officeDocument/2006/relationships" r:embed="rId32" cstate="print"/>
        <a:stretch>
          <a:fillRect/>
        </a:stretch>
      </xdr:blipFill>
      <xdr:spPr>
        <a:xfrm>
          <a:off x="2548890" y="12742545"/>
          <a:ext cx="1013460" cy="0"/>
        </a:xfrm>
        <a:prstGeom prst="rect">
          <a:avLst/>
        </a:prstGeom>
        <a:noFill/>
      </xdr:spPr>
    </xdr:pic>
    <xdr:clientData fLocksWithSheet="0"/>
  </xdr:twoCellAnchor>
  <xdr:twoCellAnchor>
    <xdr:from>
      <xdr:col>1</xdr:col>
      <xdr:colOff>171450</xdr:colOff>
      <xdr:row>75</xdr:row>
      <xdr:rowOff>200025</xdr:rowOff>
    </xdr:from>
    <xdr:to>
      <xdr:col>1</xdr:col>
      <xdr:colOff>2402387</xdr:colOff>
      <xdr:row>76</xdr:row>
      <xdr:rowOff>735357</xdr:rowOff>
    </xdr:to>
    <xdr:pic>
      <xdr:nvPicPr>
        <xdr:cNvPr id="35" name="image250.jpg"/>
        <xdr:cNvPicPr preferRelativeResize="0"/>
      </xdr:nvPicPr>
      <xdr:blipFill>
        <a:blip xmlns:r="http://schemas.openxmlformats.org/officeDocument/2006/relationships" r:embed="rId33" cstate="print"/>
        <a:stretch>
          <a:fillRect/>
        </a:stretch>
      </xdr:blipFill>
      <xdr:spPr>
        <a:xfrm>
          <a:off x="2548890" y="13413105"/>
          <a:ext cx="1019357" cy="161952"/>
        </a:xfrm>
        <a:prstGeom prst="rect">
          <a:avLst/>
        </a:prstGeom>
        <a:noFill/>
      </xdr:spPr>
    </xdr:pic>
    <xdr:clientData fLocksWithSheet="0"/>
  </xdr:twoCellAnchor>
  <xdr:twoCellAnchor>
    <xdr:from>
      <xdr:col>1</xdr:col>
      <xdr:colOff>1036320</xdr:colOff>
      <xdr:row>0</xdr:row>
      <xdr:rowOff>144780</xdr:rowOff>
    </xdr:from>
    <xdr:to>
      <xdr:col>2</xdr:col>
      <xdr:colOff>1784968</xdr:colOff>
      <xdr:row>0</xdr:row>
      <xdr:rowOff>474390</xdr:rowOff>
    </xdr:to>
    <xdr:pic>
      <xdr:nvPicPr>
        <xdr:cNvPr id="36" name="image256.jpg"/>
        <xdr:cNvPicPr preferRelativeResize="0"/>
      </xdr:nvPicPr>
      <xdr:blipFill>
        <a:blip xmlns:r="http://schemas.openxmlformats.org/officeDocument/2006/relationships" r:embed="rId34" cstate="print"/>
        <a:stretch>
          <a:fillRect/>
        </a:stretch>
      </xdr:blipFill>
      <xdr:spPr>
        <a:xfrm>
          <a:off x="2400300" y="144780"/>
          <a:ext cx="2562208" cy="329610"/>
        </a:xfrm>
        <a:prstGeom prst="rect">
          <a:avLst/>
        </a:prstGeom>
        <a:noFill/>
      </xdr:spPr>
    </xdr:pic>
    <xdr:clientData fLocksWithSheet="0"/>
  </xdr:twoCellAnchor>
  <xdr:twoCellAnchor>
    <xdr:from>
      <xdr:col>1</xdr:col>
      <xdr:colOff>449580</xdr:colOff>
      <xdr:row>103</xdr:row>
      <xdr:rowOff>0</xdr:rowOff>
    </xdr:from>
    <xdr:to>
      <xdr:col>1</xdr:col>
      <xdr:colOff>1584960</xdr:colOff>
      <xdr:row>103</xdr:row>
      <xdr:rowOff>0</xdr:rowOff>
    </xdr:to>
    <xdr:pic>
      <xdr:nvPicPr>
        <xdr:cNvPr id="37" name="image319.png"/>
        <xdr:cNvPicPr preferRelativeResize="0">
          <a:picLocks noChangeAspect="1" noChangeArrowheads="1"/>
        </xdr:cNvPicPr>
      </xdr:nvPicPr>
      <xdr:blipFill>
        <a:blip xmlns:r="http://schemas.openxmlformats.org/officeDocument/2006/relationships" r:embed="rId35"/>
        <a:srcRect/>
        <a:stretch>
          <a:fillRect/>
        </a:stretch>
      </xdr:blipFill>
      <xdr:spPr bwMode="auto">
        <a:xfrm>
          <a:off x="2964180" y="19941540"/>
          <a:ext cx="1135380" cy="0"/>
        </a:xfrm>
        <a:prstGeom prst="rect">
          <a:avLst/>
        </a:prstGeom>
        <a:noFill/>
        <a:ln w="9525">
          <a:noFill/>
          <a:miter lim="800000"/>
          <a:headEnd/>
          <a:tailEnd/>
        </a:ln>
      </xdr:spPr>
    </xdr:pic>
    <xdr:clientData fLocksWithSheet="0"/>
  </xdr:twoCellAnchor>
  <xdr:twoCellAnchor>
    <xdr:from>
      <xdr:col>1</xdr:col>
      <xdr:colOff>605790</xdr:colOff>
      <xdr:row>110</xdr:row>
      <xdr:rowOff>114300</xdr:rowOff>
    </xdr:from>
    <xdr:to>
      <xdr:col>1</xdr:col>
      <xdr:colOff>1371718</xdr:colOff>
      <xdr:row>110</xdr:row>
      <xdr:rowOff>697279</xdr:rowOff>
    </xdr:to>
    <xdr:pic>
      <xdr:nvPicPr>
        <xdr:cNvPr id="38" name="image320.png"/>
        <xdr:cNvPicPr preferRelativeResize="0"/>
      </xdr:nvPicPr>
      <xdr:blipFill>
        <a:blip xmlns:r="http://schemas.openxmlformats.org/officeDocument/2006/relationships" r:embed="rId36" cstate="print"/>
        <a:stretch>
          <a:fillRect/>
        </a:stretch>
      </xdr:blipFill>
      <xdr:spPr>
        <a:xfrm>
          <a:off x="3120390" y="25747980"/>
          <a:ext cx="765928" cy="582979"/>
        </a:xfrm>
        <a:prstGeom prst="rect">
          <a:avLst/>
        </a:prstGeom>
        <a:noFill/>
      </xdr:spPr>
    </xdr:pic>
    <xdr:clientData fLocksWithSheet="0"/>
  </xdr:twoCellAnchor>
  <xdr:twoCellAnchor>
    <xdr:from>
      <xdr:col>0</xdr:col>
      <xdr:colOff>76200</xdr:colOff>
      <xdr:row>115</xdr:row>
      <xdr:rowOff>19050</xdr:rowOff>
    </xdr:from>
    <xdr:to>
      <xdr:col>0</xdr:col>
      <xdr:colOff>407581</xdr:colOff>
      <xdr:row>115</xdr:row>
      <xdr:rowOff>333375</xdr:rowOff>
    </xdr:to>
    <xdr:pic>
      <xdr:nvPicPr>
        <xdr:cNvPr id="39" name="image321.png"/>
        <xdr:cNvPicPr preferRelativeResize="0"/>
      </xdr:nvPicPr>
      <xdr:blipFill>
        <a:blip xmlns:r="http://schemas.openxmlformats.org/officeDocument/2006/relationships" r:embed="rId37" cstate="print"/>
        <a:stretch>
          <a:fillRect/>
        </a:stretch>
      </xdr:blipFill>
      <xdr:spPr>
        <a:xfrm>
          <a:off x="76200" y="29577030"/>
          <a:ext cx="331381" cy="314325"/>
        </a:xfrm>
        <a:prstGeom prst="rect">
          <a:avLst/>
        </a:prstGeom>
        <a:noFill/>
      </xdr:spPr>
    </xdr:pic>
    <xdr:clientData fLocksWithSheet="0"/>
  </xdr:twoCellAnchor>
  <xdr:twoCellAnchor>
    <xdr:from>
      <xdr:col>1</xdr:col>
      <xdr:colOff>7620</xdr:colOff>
      <xdr:row>118</xdr:row>
      <xdr:rowOff>0</xdr:rowOff>
    </xdr:from>
    <xdr:to>
      <xdr:col>1</xdr:col>
      <xdr:colOff>1935480</xdr:colOff>
      <xdr:row>118</xdr:row>
      <xdr:rowOff>0</xdr:rowOff>
    </xdr:to>
    <xdr:pic>
      <xdr:nvPicPr>
        <xdr:cNvPr id="40" name="image322.png"/>
        <xdr:cNvPicPr preferRelativeResize="0">
          <a:picLocks noChangeAspect="1" noChangeArrowheads="1"/>
        </xdr:cNvPicPr>
      </xdr:nvPicPr>
      <xdr:blipFill>
        <a:blip xmlns:r="http://schemas.openxmlformats.org/officeDocument/2006/relationships" r:embed="rId38"/>
        <a:srcRect/>
        <a:stretch>
          <a:fillRect/>
        </a:stretch>
      </xdr:blipFill>
      <xdr:spPr bwMode="auto">
        <a:xfrm>
          <a:off x="2522220" y="31668720"/>
          <a:ext cx="1927860" cy="0"/>
        </a:xfrm>
        <a:prstGeom prst="rect">
          <a:avLst/>
        </a:prstGeom>
        <a:noFill/>
        <a:ln w="9525">
          <a:noFill/>
          <a:miter lim="800000"/>
          <a:headEnd/>
          <a:tailEnd/>
        </a:ln>
      </xdr:spPr>
    </xdr:pic>
    <xdr:clientData fLocksWithSheet="0"/>
  </xdr:twoCellAnchor>
  <xdr:twoCellAnchor>
    <xdr:from>
      <xdr:col>1</xdr:col>
      <xdr:colOff>443865</xdr:colOff>
      <xdr:row>97</xdr:row>
      <xdr:rowOff>142875</xdr:rowOff>
    </xdr:from>
    <xdr:to>
      <xdr:col>1</xdr:col>
      <xdr:colOff>1683972</xdr:colOff>
      <xdr:row>97</xdr:row>
      <xdr:rowOff>600075</xdr:rowOff>
    </xdr:to>
    <xdr:pic>
      <xdr:nvPicPr>
        <xdr:cNvPr id="41" name="image323.png"/>
        <xdr:cNvPicPr preferRelativeResize="0"/>
      </xdr:nvPicPr>
      <xdr:blipFill>
        <a:blip xmlns:r="http://schemas.openxmlformats.org/officeDocument/2006/relationships" r:embed="rId39" cstate="print"/>
        <a:stretch>
          <a:fillRect/>
        </a:stretch>
      </xdr:blipFill>
      <xdr:spPr>
        <a:xfrm>
          <a:off x="2958465" y="15131415"/>
          <a:ext cx="1240107" cy="457200"/>
        </a:xfrm>
        <a:prstGeom prst="rect">
          <a:avLst/>
        </a:prstGeom>
        <a:noFill/>
      </xdr:spPr>
    </xdr:pic>
    <xdr:clientData fLocksWithSheet="0"/>
  </xdr:twoCellAnchor>
  <xdr:twoCellAnchor>
    <xdr:from>
      <xdr:col>1</xdr:col>
      <xdr:colOff>615315</xdr:colOff>
      <xdr:row>106</xdr:row>
      <xdr:rowOff>133350</xdr:rowOff>
    </xdr:from>
    <xdr:to>
      <xdr:col>1</xdr:col>
      <xdr:colOff>1400175</xdr:colOff>
      <xdr:row>106</xdr:row>
      <xdr:rowOff>779214</xdr:rowOff>
    </xdr:to>
    <xdr:pic>
      <xdr:nvPicPr>
        <xdr:cNvPr id="42" name="image324.png"/>
        <xdr:cNvPicPr preferRelativeResize="0"/>
      </xdr:nvPicPr>
      <xdr:blipFill>
        <a:blip xmlns:r="http://schemas.openxmlformats.org/officeDocument/2006/relationships" r:embed="rId40" cstate="print"/>
        <a:stretch>
          <a:fillRect/>
        </a:stretch>
      </xdr:blipFill>
      <xdr:spPr>
        <a:xfrm>
          <a:off x="3129915" y="22353270"/>
          <a:ext cx="784860" cy="645864"/>
        </a:xfrm>
        <a:prstGeom prst="rect">
          <a:avLst/>
        </a:prstGeom>
        <a:noFill/>
      </xdr:spPr>
    </xdr:pic>
    <xdr:clientData fLocksWithSheet="0"/>
  </xdr:twoCellAnchor>
  <xdr:twoCellAnchor>
    <xdr:from>
      <xdr:col>1</xdr:col>
      <xdr:colOff>441960</xdr:colOff>
      <xdr:row>108</xdr:row>
      <xdr:rowOff>198120</xdr:rowOff>
    </xdr:from>
    <xdr:to>
      <xdr:col>1</xdr:col>
      <xdr:colOff>1630680</xdr:colOff>
      <xdr:row>108</xdr:row>
      <xdr:rowOff>624840</xdr:rowOff>
    </xdr:to>
    <xdr:pic>
      <xdr:nvPicPr>
        <xdr:cNvPr id="43" name="image325.png"/>
        <xdr:cNvPicPr preferRelativeResize="0">
          <a:picLocks noChangeAspect="1" noChangeArrowheads="1"/>
        </xdr:cNvPicPr>
      </xdr:nvPicPr>
      <xdr:blipFill>
        <a:blip xmlns:r="http://schemas.openxmlformats.org/officeDocument/2006/relationships" r:embed="rId41" cstate="print"/>
        <a:srcRect/>
        <a:stretch>
          <a:fillRect/>
        </a:stretch>
      </xdr:blipFill>
      <xdr:spPr bwMode="auto">
        <a:xfrm>
          <a:off x="2956560" y="24147780"/>
          <a:ext cx="1188720" cy="426720"/>
        </a:xfrm>
        <a:prstGeom prst="rect">
          <a:avLst/>
        </a:prstGeom>
        <a:noFill/>
        <a:ln w="9525">
          <a:noFill/>
          <a:miter lim="800000"/>
          <a:headEnd/>
          <a:tailEnd/>
        </a:ln>
      </xdr:spPr>
    </xdr:pic>
    <xdr:clientData fLocksWithSheet="0"/>
  </xdr:twoCellAnchor>
  <xdr:twoCellAnchor>
    <xdr:from>
      <xdr:col>1</xdr:col>
      <xdr:colOff>369570</xdr:colOff>
      <xdr:row>111</xdr:row>
      <xdr:rowOff>180975</xdr:rowOff>
    </xdr:from>
    <xdr:to>
      <xdr:col>1</xdr:col>
      <xdr:colOff>1684134</xdr:colOff>
      <xdr:row>111</xdr:row>
      <xdr:rowOff>638175</xdr:rowOff>
    </xdr:to>
    <xdr:pic>
      <xdr:nvPicPr>
        <xdr:cNvPr id="44" name="image326.png"/>
        <xdr:cNvPicPr preferRelativeResize="0"/>
      </xdr:nvPicPr>
      <xdr:blipFill>
        <a:blip xmlns:r="http://schemas.openxmlformats.org/officeDocument/2006/relationships" r:embed="rId42" cstate="print"/>
        <a:stretch>
          <a:fillRect/>
        </a:stretch>
      </xdr:blipFill>
      <xdr:spPr>
        <a:xfrm>
          <a:off x="2884170" y="26660475"/>
          <a:ext cx="1314564" cy="457200"/>
        </a:xfrm>
        <a:prstGeom prst="rect">
          <a:avLst/>
        </a:prstGeom>
        <a:noFill/>
      </xdr:spPr>
    </xdr:pic>
    <xdr:clientData fLocksWithSheet="0"/>
  </xdr:twoCellAnchor>
  <xdr:twoCellAnchor>
    <xdr:from>
      <xdr:col>1</xdr:col>
      <xdr:colOff>746760</xdr:colOff>
      <xdr:row>112</xdr:row>
      <xdr:rowOff>190500</xdr:rowOff>
    </xdr:from>
    <xdr:to>
      <xdr:col>1</xdr:col>
      <xdr:colOff>1381172</xdr:colOff>
      <xdr:row>112</xdr:row>
      <xdr:rowOff>742950</xdr:rowOff>
    </xdr:to>
    <xdr:pic>
      <xdr:nvPicPr>
        <xdr:cNvPr id="45" name="image327.png"/>
        <xdr:cNvPicPr preferRelativeResize="0"/>
      </xdr:nvPicPr>
      <xdr:blipFill>
        <a:blip xmlns:r="http://schemas.openxmlformats.org/officeDocument/2006/relationships" r:embed="rId43" cstate="print"/>
        <a:stretch>
          <a:fillRect/>
        </a:stretch>
      </xdr:blipFill>
      <xdr:spPr>
        <a:xfrm>
          <a:off x="3261360" y="27599640"/>
          <a:ext cx="634412" cy="552450"/>
        </a:xfrm>
        <a:prstGeom prst="rect">
          <a:avLst/>
        </a:prstGeom>
        <a:noFill/>
      </xdr:spPr>
    </xdr:pic>
    <xdr:clientData fLocksWithSheet="0"/>
  </xdr:twoCellAnchor>
  <xdr:twoCellAnchor>
    <xdr:from>
      <xdr:col>1</xdr:col>
      <xdr:colOff>746760</xdr:colOff>
      <xdr:row>118</xdr:row>
      <xdr:rowOff>47625</xdr:rowOff>
    </xdr:from>
    <xdr:to>
      <xdr:col>1</xdr:col>
      <xdr:colOff>1285820</xdr:colOff>
      <xdr:row>118</xdr:row>
      <xdr:rowOff>828675</xdr:rowOff>
    </xdr:to>
    <xdr:pic>
      <xdr:nvPicPr>
        <xdr:cNvPr id="46" name="image328.png"/>
        <xdr:cNvPicPr preferRelativeResize="0"/>
      </xdr:nvPicPr>
      <xdr:blipFill>
        <a:blip xmlns:r="http://schemas.openxmlformats.org/officeDocument/2006/relationships" r:embed="rId44" cstate="print"/>
        <a:stretch>
          <a:fillRect/>
        </a:stretch>
      </xdr:blipFill>
      <xdr:spPr>
        <a:xfrm>
          <a:off x="3261360" y="31716345"/>
          <a:ext cx="539060" cy="781050"/>
        </a:xfrm>
        <a:prstGeom prst="rect">
          <a:avLst/>
        </a:prstGeom>
        <a:noFill/>
      </xdr:spPr>
    </xdr:pic>
    <xdr:clientData fLocksWithSheet="0"/>
  </xdr:twoCellAnchor>
  <xdr:twoCellAnchor>
    <xdr:from>
      <xdr:col>1</xdr:col>
      <xdr:colOff>47625</xdr:colOff>
      <xdr:row>134</xdr:row>
      <xdr:rowOff>365760</xdr:rowOff>
    </xdr:from>
    <xdr:to>
      <xdr:col>1</xdr:col>
      <xdr:colOff>1811554</xdr:colOff>
      <xdr:row>135</xdr:row>
      <xdr:rowOff>386775</xdr:rowOff>
    </xdr:to>
    <xdr:pic>
      <xdr:nvPicPr>
        <xdr:cNvPr id="47" name="image329.png"/>
        <xdr:cNvPicPr preferRelativeResize="0"/>
      </xdr:nvPicPr>
      <xdr:blipFill>
        <a:blip xmlns:r="http://schemas.openxmlformats.org/officeDocument/2006/relationships" r:embed="rId45" cstate="print"/>
        <a:stretch>
          <a:fillRect/>
        </a:stretch>
      </xdr:blipFill>
      <xdr:spPr>
        <a:xfrm>
          <a:off x="1685925" y="97604580"/>
          <a:ext cx="1763929" cy="424875"/>
        </a:xfrm>
        <a:prstGeom prst="rect">
          <a:avLst/>
        </a:prstGeom>
        <a:noFill/>
      </xdr:spPr>
    </xdr:pic>
    <xdr:clientData fLocksWithSheet="0"/>
  </xdr:twoCellAnchor>
  <xdr:twoCellAnchor>
    <xdr:from>
      <xdr:col>1</xdr:col>
      <xdr:colOff>95250</xdr:colOff>
      <xdr:row>139</xdr:row>
      <xdr:rowOff>942975</xdr:rowOff>
    </xdr:from>
    <xdr:to>
      <xdr:col>1</xdr:col>
      <xdr:colOff>2034648</xdr:colOff>
      <xdr:row>140</xdr:row>
      <xdr:rowOff>200025</xdr:rowOff>
    </xdr:to>
    <xdr:pic>
      <xdr:nvPicPr>
        <xdr:cNvPr id="48" name="image329.png"/>
        <xdr:cNvPicPr preferRelativeResize="0"/>
      </xdr:nvPicPr>
      <xdr:blipFill>
        <a:blip xmlns:r="http://schemas.openxmlformats.org/officeDocument/2006/relationships" r:embed="rId46" cstate="print"/>
        <a:stretch>
          <a:fillRect/>
        </a:stretch>
      </xdr:blipFill>
      <xdr:spPr>
        <a:xfrm>
          <a:off x="2609850" y="50267235"/>
          <a:ext cx="1939398" cy="422910"/>
        </a:xfrm>
        <a:prstGeom prst="rect">
          <a:avLst/>
        </a:prstGeom>
        <a:noFill/>
      </xdr:spPr>
    </xdr:pic>
    <xdr:clientData fLocksWithSheet="0"/>
  </xdr:twoCellAnchor>
  <xdr:twoCellAnchor>
    <xdr:from>
      <xdr:col>0</xdr:col>
      <xdr:colOff>76200</xdr:colOff>
      <xdr:row>114</xdr:row>
      <xdr:rowOff>47625</xdr:rowOff>
    </xdr:from>
    <xdr:to>
      <xdr:col>0</xdr:col>
      <xdr:colOff>407581</xdr:colOff>
      <xdr:row>114</xdr:row>
      <xdr:rowOff>354466</xdr:rowOff>
    </xdr:to>
    <xdr:pic>
      <xdr:nvPicPr>
        <xdr:cNvPr id="49" name="image321.png"/>
        <xdr:cNvPicPr preferRelativeResize="0"/>
      </xdr:nvPicPr>
      <xdr:blipFill>
        <a:blip xmlns:r="http://schemas.openxmlformats.org/officeDocument/2006/relationships" r:embed="rId37" cstate="print"/>
        <a:stretch>
          <a:fillRect/>
        </a:stretch>
      </xdr:blipFill>
      <xdr:spPr>
        <a:xfrm>
          <a:off x="76200" y="28752165"/>
          <a:ext cx="331381" cy="306841"/>
        </a:xfrm>
        <a:prstGeom prst="rect">
          <a:avLst/>
        </a:prstGeom>
        <a:noFill/>
      </xdr:spPr>
    </xdr:pic>
    <xdr:clientData fLocksWithSheet="0"/>
  </xdr:twoCellAnchor>
  <xdr:twoCellAnchor>
    <xdr:from>
      <xdr:col>0</xdr:col>
      <xdr:colOff>93345</xdr:colOff>
      <xdr:row>96</xdr:row>
      <xdr:rowOff>638175</xdr:rowOff>
    </xdr:from>
    <xdr:to>
      <xdr:col>0</xdr:col>
      <xdr:colOff>417195</xdr:colOff>
      <xdr:row>97</xdr:row>
      <xdr:rowOff>304800</xdr:rowOff>
    </xdr:to>
    <xdr:pic>
      <xdr:nvPicPr>
        <xdr:cNvPr id="50" name="image321.png"/>
        <xdr:cNvPicPr preferRelativeResize="0"/>
      </xdr:nvPicPr>
      <xdr:blipFill>
        <a:blip xmlns:r="http://schemas.openxmlformats.org/officeDocument/2006/relationships" r:embed="rId37" cstate="print"/>
        <a:stretch>
          <a:fillRect/>
        </a:stretch>
      </xdr:blipFill>
      <xdr:spPr>
        <a:xfrm>
          <a:off x="93345" y="14979015"/>
          <a:ext cx="323850" cy="314325"/>
        </a:xfrm>
        <a:prstGeom prst="rect">
          <a:avLst/>
        </a:prstGeom>
        <a:noFill/>
      </xdr:spPr>
    </xdr:pic>
    <xdr:clientData fLocksWithSheet="0"/>
  </xdr:twoCellAnchor>
  <xdr:twoCellAnchor>
    <xdr:from>
      <xdr:col>1</xdr:col>
      <xdr:colOff>403860</xdr:colOff>
      <xdr:row>115</xdr:row>
      <xdr:rowOff>167640</xdr:rowOff>
    </xdr:from>
    <xdr:to>
      <xdr:col>1</xdr:col>
      <xdr:colOff>1539240</xdr:colOff>
      <xdr:row>115</xdr:row>
      <xdr:rowOff>594360</xdr:rowOff>
    </xdr:to>
    <xdr:pic>
      <xdr:nvPicPr>
        <xdr:cNvPr id="51" name="image330.png"/>
        <xdr:cNvPicPr preferRelativeResize="0">
          <a:picLocks noChangeAspect="1" noChangeArrowheads="1"/>
        </xdr:cNvPicPr>
      </xdr:nvPicPr>
      <xdr:blipFill>
        <a:blip xmlns:r="http://schemas.openxmlformats.org/officeDocument/2006/relationships" r:embed="rId47" cstate="print"/>
        <a:srcRect/>
        <a:stretch>
          <a:fillRect/>
        </a:stretch>
      </xdr:blipFill>
      <xdr:spPr bwMode="auto">
        <a:xfrm>
          <a:off x="2918460" y="29725620"/>
          <a:ext cx="1135380" cy="426720"/>
        </a:xfrm>
        <a:prstGeom prst="rect">
          <a:avLst/>
        </a:prstGeom>
        <a:noFill/>
        <a:ln w="9525">
          <a:noFill/>
          <a:miter lim="800000"/>
          <a:headEnd/>
          <a:tailEnd/>
        </a:ln>
      </xdr:spPr>
    </xdr:pic>
    <xdr:clientData fLocksWithSheet="0"/>
  </xdr:twoCellAnchor>
  <xdr:twoCellAnchor>
    <xdr:from>
      <xdr:col>1</xdr:col>
      <xdr:colOff>373380</xdr:colOff>
      <xdr:row>87</xdr:row>
      <xdr:rowOff>152400</xdr:rowOff>
    </xdr:from>
    <xdr:to>
      <xdr:col>1</xdr:col>
      <xdr:colOff>1402080</xdr:colOff>
      <xdr:row>87</xdr:row>
      <xdr:rowOff>723900</xdr:rowOff>
    </xdr:to>
    <xdr:pic>
      <xdr:nvPicPr>
        <xdr:cNvPr id="52" name="image331.png"/>
        <xdr:cNvPicPr preferRelativeResize="0">
          <a:picLocks noChangeAspect="1" noChangeArrowheads="1"/>
        </xdr:cNvPicPr>
      </xdr:nvPicPr>
      <xdr:blipFill>
        <a:blip xmlns:r="http://schemas.openxmlformats.org/officeDocument/2006/relationships" r:embed="rId48" cstate="print"/>
        <a:srcRect/>
        <a:stretch>
          <a:fillRect/>
        </a:stretch>
      </xdr:blipFill>
      <xdr:spPr bwMode="auto">
        <a:xfrm>
          <a:off x="2887980" y="7673340"/>
          <a:ext cx="1028700" cy="571500"/>
        </a:xfrm>
        <a:prstGeom prst="rect">
          <a:avLst/>
        </a:prstGeom>
        <a:noFill/>
        <a:ln w="9525">
          <a:noFill/>
          <a:miter lim="800000"/>
          <a:headEnd/>
          <a:tailEnd/>
        </a:ln>
      </xdr:spPr>
    </xdr:pic>
    <xdr:clientData fLocksWithSheet="0"/>
  </xdr:twoCellAnchor>
  <xdr:twoCellAnchor>
    <xdr:from>
      <xdr:col>0</xdr:col>
      <xdr:colOff>95250</xdr:colOff>
      <xdr:row>117</xdr:row>
      <xdr:rowOff>28575</xdr:rowOff>
    </xdr:from>
    <xdr:to>
      <xdr:col>0</xdr:col>
      <xdr:colOff>434521</xdr:colOff>
      <xdr:row>117</xdr:row>
      <xdr:rowOff>342900</xdr:rowOff>
    </xdr:to>
    <xdr:pic>
      <xdr:nvPicPr>
        <xdr:cNvPr id="53" name="image321.png"/>
        <xdr:cNvPicPr preferRelativeResize="0"/>
      </xdr:nvPicPr>
      <xdr:blipFill>
        <a:blip xmlns:r="http://schemas.openxmlformats.org/officeDocument/2006/relationships" r:embed="rId37" cstate="print"/>
        <a:stretch>
          <a:fillRect/>
        </a:stretch>
      </xdr:blipFill>
      <xdr:spPr>
        <a:xfrm>
          <a:off x="95250" y="30721935"/>
          <a:ext cx="339271" cy="314325"/>
        </a:xfrm>
        <a:prstGeom prst="rect">
          <a:avLst/>
        </a:prstGeom>
        <a:noFill/>
      </xdr:spPr>
    </xdr:pic>
    <xdr:clientData fLocksWithSheet="0"/>
  </xdr:twoCellAnchor>
  <xdr:twoCellAnchor>
    <xdr:from>
      <xdr:col>1</xdr:col>
      <xdr:colOff>708660</xdr:colOff>
      <xdr:row>117</xdr:row>
      <xdr:rowOff>66675</xdr:rowOff>
    </xdr:from>
    <xdr:to>
      <xdr:col>1</xdr:col>
      <xdr:colOff>1304975</xdr:colOff>
      <xdr:row>117</xdr:row>
      <xdr:rowOff>893481</xdr:rowOff>
    </xdr:to>
    <xdr:pic>
      <xdr:nvPicPr>
        <xdr:cNvPr id="54" name="image332.png"/>
        <xdr:cNvPicPr preferRelativeResize="0"/>
      </xdr:nvPicPr>
      <xdr:blipFill>
        <a:blip xmlns:r="http://schemas.openxmlformats.org/officeDocument/2006/relationships" r:embed="rId49" cstate="print"/>
        <a:stretch>
          <a:fillRect/>
        </a:stretch>
      </xdr:blipFill>
      <xdr:spPr>
        <a:xfrm>
          <a:off x="3223260" y="30760035"/>
          <a:ext cx="596315" cy="826806"/>
        </a:xfrm>
        <a:prstGeom prst="rect">
          <a:avLst/>
        </a:prstGeom>
        <a:noFill/>
      </xdr:spPr>
    </xdr:pic>
    <xdr:clientData fLocksWithSheet="0"/>
  </xdr:twoCellAnchor>
  <xdr:twoCellAnchor>
    <xdr:from>
      <xdr:col>1</xdr:col>
      <xdr:colOff>624840</xdr:colOff>
      <xdr:row>93</xdr:row>
      <xdr:rowOff>274320</xdr:rowOff>
    </xdr:from>
    <xdr:to>
      <xdr:col>1</xdr:col>
      <xdr:colOff>1379220</xdr:colOff>
      <xdr:row>93</xdr:row>
      <xdr:rowOff>845820</xdr:rowOff>
    </xdr:to>
    <xdr:pic>
      <xdr:nvPicPr>
        <xdr:cNvPr id="55" name="image333.png"/>
        <xdr:cNvPicPr preferRelativeResize="0">
          <a:picLocks noChangeAspect="1" noChangeArrowheads="1"/>
        </xdr:cNvPicPr>
      </xdr:nvPicPr>
      <xdr:blipFill>
        <a:blip xmlns:r="http://schemas.openxmlformats.org/officeDocument/2006/relationships" r:embed="rId50"/>
        <a:srcRect/>
        <a:stretch>
          <a:fillRect/>
        </a:stretch>
      </xdr:blipFill>
      <xdr:spPr bwMode="auto">
        <a:xfrm>
          <a:off x="3139440" y="12001500"/>
          <a:ext cx="754380" cy="571500"/>
        </a:xfrm>
        <a:prstGeom prst="rect">
          <a:avLst/>
        </a:prstGeom>
        <a:noFill/>
        <a:ln w="9525">
          <a:noFill/>
          <a:miter lim="800000"/>
          <a:headEnd/>
          <a:tailEnd/>
        </a:ln>
      </xdr:spPr>
    </xdr:pic>
    <xdr:clientData fLocksWithSheet="0"/>
  </xdr:twoCellAnchor>
  <xdr:twoCellAnchor>
    <xdr:from>
      <xdr:col>0</xdr:col>
      <xdr:colOff>76200</xdr:colOff>
      <xdr:row>93</xdr:row>
      <xdr:rowOff>38100</xdr:rowOff>
    </xdr:from>
    <xdr:to>
      <xdr:col>0</xdr:col>
      <xdr:colOff>407581</xdr:colOff>
      <xdr:row>93</xdr:row>
      <xdr:rowOff>352425</xdr:rowOff>
    </xdr:to>
    <xdr:pic>
      <xdr:nvPicPr>
        <xdr:cNvPr id="56" name="image321.png"/>
        <xdr:cNvPicPr preferRelativeResize="0"/>
      </xdr:nvPicPr>
      <xdr:blipFill>
        <a:blip xmlns:r="http://schemas.openxmlformats.org/officeDocument/2006/relationships" r:embed="rId37" cstate="print"/>
        <a:stretch>
          <a:fillRect/>
        </a:stretch>
      </xdr:blipFill>
      <xdr:spPr>
        <a:xfrm>
          <a:off x="76200" y="11765280"/>
          <a:ext cx="331381" cy="314325"/>
        </a:xfrm>
        <a:prstGeom prst="rect">
          <a:avLst/>
        </a:prstGeom>
        <a:noFill/>
      </xdr:spPr>
    </xdr:pic>
    <xdr:clientData fLocksWithSheet="0"/>
  </xdr:twoCellAnchor>
  <xdr:twoCellAnchor>
    <xdr:from>
      <xdr:col>1</xdr:col>
      <xdr:colOff>681990</xdr:colOff>
      <xdr:row>95</xdr:row>
      <xdr:rowOff>104775</xdr:rowOff>
    </xdr:from>
    <xdr:to>
      <xdr:col>1</xdr:col>
      <xdr:colOff>1409824</xdr:colOff>
      <xdr:row>95</xdr:row>
      <xdr:rowOff>609600</xdr:rowOff>
    </xdr:to>
    <xdr:pic>
      <xdr:nvPicPr>
        <xdr:cNvPr id="57" name="image334.png"/>
        <xdr:cNvPicPr preferRelativeResize="0"/>
      </xdr:nvPicPr>
      <xdr:blipFill>
        <a:blip xmlns:r="http://schemas.openxmlformats.org/officeDocument/2006/relationships" r:embed="rId51" cstate="print"/>
        <a:stretch>
          <a:fillRect/>
        </a:stretch>
      </xdr:blipFill>
      <xdr:spPr>
        <a:xfrm>
          <a:off x="3196590" y="13683615"/>
          <a:ext cx="727834" cy="504825"/>
        </a:xfrm>
        <a:prstGeom prst="rect">
          <a:avLst/>
        </a:prstGeom>
        <a:noFill/>
      </xdr:spPr>
    </xdr:pic>
    <xdr:clientData fLocksWithSheet="0"/>
  </xdr:twoCellAnchor>
  <xdr:twoCellAnchor>
    <xdr:from>
      <xdr:col>0</xdr:col>
      <xdr:colOff>57150</xdr:colOff>
      <xdr:row>97</xdr:row>
      <xdr:rowOff>752475</xdr:rowOff>
    </xdr:from>
    <xdr:to>
      <xdr:col>0</xdr:col>
      <xdr:colOff>388711</xdr:colOff>
      <xdr:row>98</xdr:row>
      <xdr:rowOff>304800</xdr:rowOff>
    </xdr:to>
    <xdr:pic>
      <xdr:nvPicPr>
        <xdr:cNvPr id="58" name="image321.png"/>
        <xdr:cNvPicPr preferRelativeResize="0"/>
      </xdr:nvPicPr>
      <xdr:blipFill>
        <a:blip xmlns:r="http://schemas.openxmlformats.org/officeDocument/2006/relationships" r:embed="rId37" cstate="print"/>
        <a:stretch>
          <a:fillRect/>
        </a:stretch>
      </xdr:blipFill>
      <xdr:spPr>
        <a:xfrm>
          <a:off x="57150" y="15741015"/>
          <a:ext cx="331561" cy="314325"/>
        </a:xfrm>
        <a:prstGeom prst="rect">
          <a:avLst/>
        </a:prstGeom>
        <a:noFill/>
      </xdr:spPr>
    </xdr:pic>
    <xdr:clientData fLocksWithSheet="0"/>
  </xdr:twoCellAnchor>
  <xdr:twoCellAnchor>
    <xdr:from>
      <xdr:col>1</xdr:col>
      <xdr:colOff>758190</xdr:colOff>
      <xdr:row>96</xdr:row>
      <xdr:rowOff>47625</xdr:rowOff>
    </xdr:from>
    <xdr:to>
      <xdr:col>1</xdr:col>
      <xdr:colOff>1333659</xdr:colOff>
      <xdr:row>96</xdr:row>
      <xdr:rowOff>571500</xdr:rowOff>
    </xdr:to>
    <xdr:pic>
      <xdr:nvPicPr>
        <xdr:cNvPr id="59" name="image335.png"/>
        <xdr:cNvPicPr preferRelativeResize="0"/>
      </xdr:nvPicPr>
      <xdr:blipFill>
        <a:blip xmlns:r="http://schemas.openxmlformats.org/officeDocument/2006/relationships" r:embed="rId52" cstate="print"/>
        <a:stretch>
          <a:fillRect/>
        </a:stretch>
      </xdr:blipFill>
      <xdr:spPr>
        <a:xfrm>
          <a:off x="3272790" y="14388465"/>
          <a:ext cx="575469" cy="523875"/>
        </a:xfrm>
        <a:prstGeom prst="rect">
          <a:avLst/>
        </a:prstGeom>
        <a:noFill/>
      </xdr:spPr>
    </xdr:pic>
    <xdr:clientData fLocksWithSheet="0"/>
  </xdr:twoCellAnchor>
  <xdr:twoCellAnchor>
    <xdr:from>
      <xdr:col>0</xdr:col>
      <xdr:colOff>66675</xdr:colOff>
      <xdr:row>99</xdr:row>
      <xdr:rowOff>714375</xdr:rowOff>
    </xdr:from>
    <xdr:to>
      <xdr:col>0</xdr:col>
      <xdr:colOff>405946</xdr:colOff>
      <xdr:row>100</xdr:row>
      <xdr:rowOff>304800</xdr:rowOff>
    </xdr:to>
    <xdr:pic>
      <xdr:nvPicPr>
        <xdr:cNvPr id="60" name="image321.png"/>
        <xdr:cNvPicPr preferRelativeResize="0"/>
      </xdr:nvPicPr>
      <xdr:blipFill>
        <a:blip xmlns:r="http://schemas.openxmlformats.org/officeDocument/2006/relationships" r:embed="rId37" cstate="print"/>
        <a:stretch>
          <a:fillRect/>
        </a:stretch>
      </xdr:blipFill>
      <xdr:spPr>
        <a:xfrm>
          <a:off x="66675" y="17280255"/>
          <a:ext cx="339271" cy="314325"/>
        </a:xfrm>
        <a:prstGeom prst="rect">
          <a:avLst/>
        </a:prstGeom>
        <a:noFill/>
      </xdr:spPr>
    </xdr:pic>
    <xdr:clientData fLocksWithSheet="0"/>
  </xdr:twoCellAnchor>
  <xdr:twoCellAnchor>
    <xdr:from>
      <xdr:col>1</xdr:col>
      <xdr:colOff>746760</xdr:colOff>
      <xdr:row>101</xdr:row>
      <xdr:rowOff>152400</xdr:rowOff>
    </xdr:from>
    <xdr:to>
      <xdr:col>1</xdr:col>
      <xdr:colOff>1390558</xdr:colOff>
      <xdr:row>101</xdr:row>
      <xdr:rowOff>733425</xdr:rowOff>
    </xdr:to>
    <xdr:pic>
      <xdr:nvPicPr>
        <xdr:cNvPr id="61" name="image327.png"/>
        <xdr:cNvPicPr preferRelativeResize="0"/>
      </xdr:nvPicPr>
      <xdr:blipFill>
        <a:blip xmlns:r="http://schemas.openxmlformats.org/officeDocument/2006/relationships" r:embed="rId53" cstate="print"/>
        <a:stretch>
          <a:fillRect/>
        </a:stretch>
      </xdr:blipFill>
      <xdr:spPr>
        <a:xfrm>
          <a:off x="3261360" y="18204180"/>
          <a:ext cx="643798" cy="581025"/>
        </a:xfrm>
        <a:prstGeom prst="rect">
          <a:avLst/>
        </a:prstGeom>
        <a:noFill/>
      </xdr:spPr>
    </xdr:pic>
    <xdr:clientData fLocksWithSheet="0"/>
  </xdr:twoCellAnchor>
  <xdr:twoCellAnchor>
    <xdr:from>
      <xdr:col>1</xdr:col>
      <xdr:colOff>653415</xdr:colOff>
      <xdr:row>107</xdr:row>
      <xdr:rowOff>125730</xdr:rowOff>
    </xdr:from>
    <xdr:to>
      <xdr:col>1</xdr:col>
      <xdr:colOff>1381249</xdr:colOff>
      <xdr:row>107</xdr:row>
      <xdr:rowOff>733498</xdr:rowOff>
    </xdr:to>
    <xdr:pic>
      <xdr:nvPicPr>
        <xdr:cNvPr id="62" name="image327.png"/>
        <xdr:cNvPicPr preferRelativeResize="0"/>
      </xdr:nvPicPr>
      <xdr:blipFill>
        <a:blip xmlns:r="http://schemas.openxmlformats.org/officeDocument/2006/relationships" r:embed="rId54" cstate="print"/>
        <a:stretch>
          <a:fillRect/>
        </a:stretch>
      </xdr:blipFill>
      <xdr:spPr>
        <a:xfrm>
          <a:off x="3168015" y="23267670"/>
          <a:ext cx="727834" cy="607768"/>
        </a:xfrm>
        <a:prstGeom prst="rect">
          <a:avLst/>
        </a:prstGeom>
        <a:noFill/>
      </xdr:spPr>
    </xdr:pic>
    <xdr:clientData fLocksWithSheet="0"/>
  </xdr:twoCellAnchor>
  <xdr:twoCellAnchor>
    <xdr:from>
      <xdr:col>1</xdr:col>
      <xdr:colOff>605790</xdr:colOff>
      <xdr:row>109</xdr:row>
      <xdr:rowOff>87630</xdr:rowOff>
    </xdr:from>
    <xdr:to>
      <xdr:col>1</xdr:col>
      <xdr:colOff>1333624</xdr:colOff>
      <xdr:row>109</xdr:row>
      <xdr:rowOff>782955</xdr:rowOff>
    </xdr:to>
    <xdr:pic>
      <xdr:nvPicPr>
        <xdr:cNvPr id="63" name="image327.png"/>
        <xdr:cNvPicPr preferRelativeResize="0"/>
      </xdr:nvPicPr>
      <xdr:blipFill>
        <a:blip xmlns:r="http://schemas.openxmlformats.org/officeDocument/2006/relationships" r:embed="rId55" cstate="print"/>
        <a:stretch>
          <a:fillRect/>
        </a:stretch>
      </xdr:blipFill>
      <xdr:spPr>
        <a:xfrm>
          <a:off x="3120390" y="24860250"/>
          <a:ext cx="727834" cy="695325"/>
        </a:xfrm>
        <a:prstGeom prst="rect">
          <a:avLst/>
        </a:prstGeom>
        <a:noFill/>
      </xdr:spPr>
    </xdr:pic>
    <xdr:clientData fLocksWithSheet="0"/>
  </xdr:twoCellAnchor>
  <xdr:twoCellAnchor>
    <xdr:from>
      <xdr:col>1</xdr:col>
      <xdr:colOff>15240</xdr:colOff>
      <xdr:row>131</xdr:row>
      <xdr:rowOff>83820</xdr:rowOff>
    </xdr:from>
    <xdr:to>
      <xdr:col>2</xdr:col>
      <xdr:colOff>0</xdr:colOff>
      <xdr:row>132</xdr:row>
      <xdr:rowOff>53340</xdr:rowOff>
    </xdr:to>
    <xdr:pic>
      <xdr:nvPicPr>
        <xdr:cNvPr id="64" name="image336.png"/>
        <xdr:cNvPicPr preferRelativeResize="0">
          <a:picLocks noChangeAspect="1" noChangeArrowheads="1"/>
        </xdr:cNvPicPr>
      </xdr:nvPicPr>
      <xdr:blipFill>
        <a:blip xmlns:r="http://schemas.openxmlformats.org/officeDocument/2006/relationships" r:embed="rId56" cstate="print"/>
        <a:srcRect/>
        <a:stretch>
          <a:fillRect/>
        </a:stretch>
      </xdr:blipFill>
      <xdr:spPr bwMode="auto">
        <a:xfrm>
          <a:off x="1653540" y="96088200"/>
          <a:ext cx="1798320" cy="495300"/>
        </a:xfrm>
        <a:prstGeom prst="rect">
          <a:avLst/>
        </a:prstGeom>
        <a:noFill/>
        <a:ln w="9525">
          <a:noFill/>
          <a:miter lim="800000"/>
          <a:headEnd/>
          <a:tailEnd/>
        </a:ln>
      </xdr:spPr>
    </xdr:pic>
    <xdr:clientData fLocksWithSheet="0"/>
  </xdr:twoCellAnchor>
  <xdr:twoCellAnchor>
    <xdr:from>
      <xdr:col>1</xdr:col>
      <xdr:colOff>518160</xdr:colOff>
      <xdr:row>105</xdr:row>
      <xdr:rowOff>198120</xdr:rowOff>
    </xdr:from>
    <xdr:to>
      <xdr:col>1</xdr:col>
      <xdr:colOff>1440180</xdr:colOff>
      <xdr:row>105</xdr:row>
      <xdr:rowOff>883920</xdr:rowOff>
    </xdr:to>
    <xdr:pic>
      <xdr:nvPicPr>
        <xdr:cNvPr id="65" name="image337.png"/>
        <xdr:cNvPicPr preferRelativeResize="0">
          <a:picLocks noChangeAspect="1" noChangeArrowheads="1"/>
        </xdr:cNvPicPr>
      </xdr:nvPicPr>
      <xdr:blipFill>
        <a:blip xmlns:r="http://schemas.openxmlformats.org/officeDocument/2006/relationships" r:embed="rId57" cstate="print"/>
        <a:srcRect/>
        <a:stretch>
          <a:fillRect/>
        </a:stretch>
      </xdr:blipFill>
      <xdr:spPr bwMode="auto">
        <a:xfrm>
          <a:off x="3032760" y="21496020"/>
          <a:ext cx="922020" cy="685800"/>
        </a:xfrm>
        <a:prstGeom prst="rect">
          <a:avLst/>
        </a:prstGeom>
        <a:noFill/>
        <a:ln w="9525">
          <a:noFill/>
          <a:miter lim="800000"/>
          <a:headEnd/>
          <a:tailEnd/>
        </a:ln>
      </xdr:spPr>
    </xdr:pic>
    <xdr:clientData fLocksWithSheet="0"/>
  </xdr:twoCellAnchor>
  <xdr:twoCellAnchor>
    <xdr:from>
      <xdr:col>1</xdr:col>
      <xdr:colOff>567690</xdr:colOff>
      <xdr:row>94</xdr:row>
      <xdr:rowOff>57150</xdr:rowOff>
    </xdr:from>
    <xdr:to>
      <xdr:col>1</xdr:col>
      <xdr:colOff>1438326</xdr:colOff>
      <xdr:row>94</xdr:row>
      <xdr:rowOff>742950</xdr:rowOff>
    </xdr:to>
    <xdr:pic>
      <xdr:nvPicPr>
        <xdr:cNvPr id="66" name="image338.jpg"/>
        <xdr:cNvPicPr preferRelativeResize="0"/>
      </xdr:nvPicPr>
      <xdr:blipFill>
        <a:blip xmlns:r="http://schemas.openxmlformats.org/officeDocument/2006/relationships" r:embed="rId58" cstate="print"/>
        <a:stretch>
          <a:fillRect/>
        </a:stretch>
      </xdr:blipFill>
      <xdr:spPr>
        <a:xfrm>
          <a:off x="3082290" y="12774930"/>
          <a:ext cx="870636" cy="685800"/>
        </a:xfrm>
        <a:prstGeom prst="rect">
          <a:avLst/>
        </a:prstGeom>
        <a:noFill/>
      </xdr:spPr>
    </xdr:pic>
    <xdr:clientData fLocksWithSheet="0"/>
  </xdr:twoCellAnchor>
  <xdr:twoCellAnchor>
    <xdr:from>
      <xdr:col>1</xdr:col>
      <xdr:colOff>615315</xdr:colOff>
      <xdr:row>80</xdr:row>
      <xdr:rowOff>9525</xdr:rowOff>
    </xdr:from>
    <xdr:to>
      <xdr:col>1</xdr:col>
      <xdr:colOff>1541275</xdr:colOff>
      <xdr:row>80</xdr:row>
      <xdr:rowOff>897287</xdr:rowOff>
    </xdr:to>
    <xdr:pic>
      <xdr:nvPicPr>
        <xdr:cNvPr id="67" name="image339.png"/>
        <xdr:cNvPicPr preferRelativeResize="0"/>
      </xdr:nvPicPr>
      <xdr:blipFill>
        <a:blip xmlns:r="http://schemas.openxmlformats.org/officeDocument/2006/relationships" r:embed="rId59" cstate="print"/>
        <a:stretch>
          <a:fillRect/>
        </a:stretch>
      </xdr:blipFill>
      <xdr:spPr>
        <a:xfrm>
          <a:off x="3129915" y="2440305"/>
          <a:ext cx="925960" cy="887762"/>
        </a:xfrm>
        <a:prstGeom prst="rect">
          <a:avLst/>
        </a:prstGeom>
        <a:noFill/>
      </xdr:spPr>
    </xdr:pic>
    <xdr:clientData fLocksWithSheet="0"/>
  </xdr:twoCellAnchor>
  <xdr:twoCellAnchor>
    <xdr:from>
      <xdr:col>1</xdr:col>
      <xdr:colOff>624840</xdr:colOff>
      <xdr:row>81</xdr:row>
      <xdr:rowOff>38100</xdr:rowOff>
    </xdr:from>
    <xdr:to>
      <xdr:col>1</xdr:col>
      <xdr:colOff>1459159</xdr:colOff>
      <xdr:row>81</xdr:row>
      <xdr:rowOff>811567</xdr:rowOff>
    </xdr:to>
    <xdr:pic>
      <xdr:nvPicPr>
        <xdr:cNvPr id="68" name="image340.jpg"/>
        <xdr:cNvPicPr preferRelativeResize="0"/>
      </xdr:nvPicPr>
      <xdr:blipFill>
        <a:blip xmlns:r="http://schemas.openxmlformats.org/officeDocument/2006/relationships" r:embed="rId60" cstate="print"/>
        <a:stretch>
          <a:fillRect/>
        </a:stretch>
      </xdr:blipFill>
      <xdr:spPr>
        <a:xfrm>
          <a:off x="3139440" y="3406140"/>
          <a:ext cx="834319" cy="773467"/>
        </a:xfrm>
        <a:prstGeom prst="rect">
          <a:avLst/>
        </a:prstGeom>
        <a:noFill/>
      </xdr:spPr>
    </xdr:pic>
    <xdr:clientData fLocksWithSheet="0"/>
  </xdr:twoCellAnchor>
  <xdr:twoCellAnchor>
    <xdr:from>
      <xdr:col>1</xdr:col>
      <xdr:colOff>520065</xdr:colOff>
      <xdr:row>82</xdr:row>
      <xdr:rowOff>11430</xdr:rowOff>
    </xdr:from>
    <xdr:to>
      <xdr:col>1</xdr:col>
      <xdr:colOff>1581025</xdr:colOff>
      <xdr:row>82</xdr:row>
      <xdr:rowOff>876334</xdr:rowOff>
    </xdr:to>
    <xdr:pic>
      <xdr:nvPicPr>
        <xdr:cNvPr id="69" name="image341.jpg"/>
        <xdr:cNvPicPr preferRelativeResize="0"/>
      </xdr:nvPicPr>
      <xdr:blipFill>
        <a:blip xmlns:r="http://schemas.openxmlformats.org/officeDocument/2006/relationships" r:embed="rId61" cstate="print"/>
        <a:stretch>
          <a:fillRect/>
        </a:stretch>
      </xdr:blipFill>
      <xdr:spPr>
        <a:xfrm>
          <a:off x="3034665" y="4316730"/>
          <a:ext cx="1060960" cy="864904"/>
        </a:xfrm>
        <a:prstGeom prst="rect">
          <a:avLst/>
        </a:prstGeom>
        <a:noFill/>
      </xdr:spPr>
    </xdr:pic>
    <xdr:clientData fLocksWithSheet="0"/>
  </xdr:twoCellAnchor>
  <xdr:twoCellAnchor>
    <xdr:from>
      <xdr:col>1</xdr:col>
      <xdr:colOff>573405</xdr:colOff>
      <xdr:row>84</xdr:row>
      <xdr:rowOff>85725</xdr:rowOff>
    </xdr:from>
    <xdr:to>
      <xdr:col>1</xdr:col>
      <xdr:colOff>1398163</xdr:colOff>
      <xdr:row>84</xdr:row>
      <xdr:rowOff>887783</xdr:rowOff>
    </xdr:to>
    <xdr:pic>
      <xdr:nvPicPr>
        <xdr:cNvPr id="70" name="image342.jpg"/>
        <xdr:cNvPicPr preferRelativeResize="0"/>
      </xdr:nvPicPr>
      <xdr:blipFill>
        <a:blip xmlns:r="http://schemas.openxmlformats.org/officeDocument/2006/relationships" r:embed="rId62" cstate="print"/>
        <a:stretch>
          <a:fillRect/>
        </a:stretch>
      </xdr:blipFill>
      <xdr:spPr>
        <a:xfrm>
          <a:off x="1937385" y="65617725"/>
          <a:ext cx="824758" cy="802058"/>
        </a:xfrm>
        <a:prstGeom prst="rect">
          <a:avLst/>
        </a:prstGeom>
        <a:noFill/>
      </xdr:spPr>
    </xdr:pic>
    <xdr:clientData fLocksWithSheet="0"/>
  </xdr:twoCellAnchor>
  <xdr:twoCellAnchor>
    <xdr:from>
      <xdr:col>1</xdr:col>
      <xdr:colOff>708660</xdr:colOff>
      <xdr:row>85</xdr:row>
      <xdr:rowOff>38100</xdr:rowOff>
    </xdr:from>
    <xdr:to>
      <xdr:col>1</xdr:col>
      <xdr:colOff>1483937</xdr:colOff>
      <xdr:row>85</xdr:row>
      <xdr:rowOff>723900</xdr:rowOff>
    </xdr:to>
    <xdr:pic>
      <xdr:nvPicPr>
        <xdr:cNvPr id="71" name="image343.jpg"/>
        <xdr:cNvPicPr preferRelativeResize="0"/>
      </xdr:nvPicPr>
      <xdr:blipFill>
        <a:blip xmlns:r="http://schemas.openxmlformats.org/officeDocument/2006/relationships" r:embed="rId63" cstate="print"/>
        <a:stretch>
          <a:fillRect/>
        </a:stretch>
      </xdr:blipFill>
      <xdr:spPr>
        <a:xfrm>
          <a:off x="3223260" y="6446520"/>
          <a:ext cx="775277" cy="685800"/>
        </a:xfrm>
        <a:prstGeom prst="rect">
          <a:avLst/>
        </a:prstGeom>
        <a:noFill/>
      </xdr:spPr>
    </xdr:pic>
    <xdr:clientData fLocksWithSheet="0"/>
  </xdr:twoCellAnchor>
  <xdr:twoCellAnchor>
    <xdr:from>
      <xdr:col>1</xdr:col>
      <xdr:colOff>615315</xdr:colOff>
      <xdr:row>90</xdr:row>
      <xdr:rowOff>38100</xdr:rowOff>
    </xdr:from>
    <xdr:to>
      <xdr:col>1</xdr:col>
      <xdr:colOff>1428695</xdr:colOff>
      <xdr:row>90</xdr:row>
      <xdr:rowOff>790575</xdr:rowOff>
    </xdr:to>
    <xdr:pic>
      <xdr:nvPicPr>
        <xdr:cNvPr id="72" name="image344.jpg"/>
        <xdr:cNvPicPr preferRelativeResize="0"/>
      </xdr:nvPicPr>
      <xdr:blipFill>
        <a:blip xmlns:r="http://schemas.openxmlformats.org/officeDocument/2006/relationships" r:embed="rId64" cstate="print"/>
        <a:stretch>
          <a:fillRect/>
        </a:stretch>
      </xdr:blipFill>
      <xdr:spPr>
        <a:xfrm>
          <a:off x="3129915" y="9677400"/>
          <a:ext cx="813380" cy="752475"/>
        </a:xfrm>
        <a:prstGeom prst="rect">
          <a:avLst/>
        </a:prstGeom>
        <a:noFill/>
      </xdr:spPr>
    </xdr:pic>
    <xdr:clientData fLocksWithSheet="0"/>
  </xdr:twoCellAnchor>
  <xdr:twoCellAnchor>
    <xdr:from>
      <xdr:col>1</xdr:col>
      <xdr:colOff>643890</xdr:colOff>
      <xdr:row>98</xdr:row>
      <xdr:rowOff>0</xdr:rowOff>
    </xdr:from>
    <xdr:to>
      <xdr:col>1</xdr:col>
      <xdr:colOff>1447912</xdr:colOff>
      <xdr:row>98</xdr:row>
      <xdr:rowOff>773467</xdr:rowOff>
    </xdr:to>
    <xdr:pic>
      <xdr:nvPicPr>
        <xdr:cNvPr id="73" name="image345.jpg"/>
        <xdr:cNvPicPr preferRelativeResize="0"/>
      </xdr:nvPicPr>
      <xdr:blipFill>
        <a:blip xmlns:r="http://schemas.openxmlformats.org/officeDocument/2006/relationships" r:embed="rId65" cstate="print"/>
        <a:stretch>
          <a:fillRect/>
        </a:stretch>
      </xdr:blipFill>
      <xdr:spPr>
        <a:xfrm>
          <a:off x="3158490" y="15750540"/>
          <a:ext cx="804022" cy="773467"/>
        </a:xfrm>
        <a:prstGeom prst="rect">
          <a:avLst/>
        </a:prstGeom>
        <a:noFill/>
      </xdr:spPr>
    </xdr:pic>
    <xdr:clientData fLocksWithSheet="0"/>
  </xdr:twoCellAnchor>
  <xdr:twoCellAnchor>
    <xdr:from>
      <xdr:col>1</xdr:col>
      <xdr:colOff>653415</xdr:colOff>
      <xdr:row>98</xdr:row>
      <xdr:rowOff>809625</xdr:rowOff>
    </xdr:from>
    <xdr:to>
      <xdr:col>1</xdr:col>
      <xdr:colOff>1382989</xdr:colOff>
      <xdr:row>99</xdr:row>
      <xdr:rowOff>697291</xdr:rowOff>
    </xdr:to>
    <xdr:pic>
      <xdr:nvPicPr>
        <xdr:cNvPr id="74" name="image346.jpg"/>
        <xdr:cNvPicPr preferRelativeResize="0"/>
      </xdr:nvPicPr>
      <xdr:blipFill>
        <a:blip xmlns:r="http://schemas.openxmlformats.org/officeDocument/2006/relationships" r:embed="rId66" cstate="print"/>
        <a:stretch>
          <a:fillRect/>
        </a:stretch>
      </xdr:blipFill>
      <xdr:spPr>
        <a:xfrm>
          <a:off x="3168015" y="16560165"/>
          <a:ext cx="729574" cy="703006"/>
        </a:xfrm>
        <a:prstGeom prst="rect">
          <a:avLst/>
        </a:prstGeom>
        <a:noFill/>
      </xdr:spPr>
    </xdr:pic>
    <xdr:clientData fLocksWithSheet="0"/>
  </xdr:twoCellAnchor>
  <xdr:twoCellAnchor>
    <xdr:from>
      <xdr:col>1</xdr:col>
      <xdr:colOff>708660</xdr:colOff>
      <xdr:row>100</xdr:row>
      <xdr:rowOff>28575</xdr:rowOff>
    </xdr:from>
    <xdr:to>
      <xdr:col>1</xdr:col>
      <xdr:colOff>1455420</xdr:colOff>
      <xdr:row>100</xdr:row>
      <xdr:rowOff>685800</xdr:rowOff>
    </xdr:to>
    <xdr:pic>
      <xdr:nvPicPr>
        <xdr:cNvPr id="75" name="image350.jpg"/>
        <xdr:cNvPicPr preferRelativeResize="0"/>
      </xdr:nvPicPr>
      <xdr:blipFill>
        <a:blip xmlns:r="http://schemas.openxmlformats.org/officeDocument/2006/relationships" r:embed="rId67" cstate="print"/>
        <a:stretch>
          <a:fillRect/>
        </a:stretch>
      </xdr:blipFill>
      <xdr:spPr>
        <a:xfrm>
          <a:off x="3223260" y="17318355"/>
          <a:ext cx="746760" cy="657225"/>
        </a:xfrm>
        <a:prstGeom prst="rect">
          <a:avLst/>
        </a:prstGeom>
        <a:noFill/>
      </xdr:spPr>
    </xdr:pic>
    <xdr:clientData fLocksWithSheet="0"/>
  </xdr:twoCellAnchor>
  <xdr:twoCellAnchor>
    <xdr:from>
      <xdr:col>1</xdr:col>
      <xdr:colOff>596265</xdr:colOff>
      <xdr:row>102</xdr:row>
      <xdr:rowOff>49530</xdr:rowOff>
    </xdr:from>
    <xdr:to>
      <xdr:col>1</xdr:col>
      <xdr:colOff>1459128</xdr:colOff>
      <xdr:row>102</xdr:row>
      <xdr:rowOff>897255</xdr:rowOff>
    </xdr:to>
    <xdr:pic>
      <xdr:nvPicPr>
        <xdr:cNvPr id="76" name="image348.jpg"/>
        <xdr:cNvPicPr preferRelativeResize="0"/>
      </xdr:nvPicPr>
      <xdr:blipFill>
        <a:blip xmlns:r="http://schemas.openxmlformats.org/officeDocument/2006/relationships" r:embed="rId68" cstate="print"/>
        <a:stretch>
          <a:fillRect/>
        </a:stretch>
      </xdr:blipFill>
      <xdr:spPr>
        <a:xfrm>
          <a:off x="3110865" y="18985230"/>
          <a:ext cx="862863" cy="847725"/>
        </a:xfrm>
        <a:prstGeom prst="rect">
          <a:avLst/>
        </a:prstGeom>
        <a:noFill/>
      </xdr:spPr>
    </xdr:pic>
    <xdr:clientData fLocksWithSheet="0"/>
  </xdr:twoCellAnchor>
  <xdr:twoCellAnchor>
    <xdr:from>
      <xdr:col>1</xdr:col>
      <xdr:colOff>605790</xdr:colOff>
      <xdr:row>103</xdr:row>
      <xdr:rowOff>38100</xdr:rowOff>
    </xdr:from>
    <xdr:to>
      <xdr:col>1</xdr:col>
      <xdr:colOff>1493656</xdr:colOff>
      <xdr:row>103</xdr:row>
      <xdr:rowOff>887764</xdr:rowOff>
    </xdr:to>
    <xdr:pic>
      <xdr:nvPicPr>
        <xdr:cNvPr id="77" name="image349.jpg"/>
        <xdr:cNvPicPr preferRelativeResize="0"/>
      </xdr:nvPicPr>
      <xdr:blipFill>
        <a:blip xmlns:r="http://schemas.openxmlformats.org/officeDocument/2006/relationships" r:embed="rId69" cstate="print"/>
        <a:stretch>
          <a:fillRect/>
        </a:stretch>
      </xdr:blipFill>
      <xdr:spPr>
        <a:xfrm>
          <a:off x="3120390" y="19979640"/>
          <a:ext cx="887866" cy="849664"/>
        </a:xfrm>
        <a:prstGeom prst="rect">
          <a:avLst/>
        </a:prstGeom>
        <a:noFill/>
      </xdr:spPr>
    </xdr:pic>
    <xdr:clientData fLocksWithSheet="0"/>
  </xdr:twoCellAnchor>
  <xdr:twoCellAnchor>
    <xdr:from>
      <xdr:col>1</xdr:col>
      <xdr:colOff>481965</xdr:colOff>
      <xdr:row>114</xdr:row>
      <xdr:rowOff>9525</xdr:rowOff>
    </xdr:from>
    <xdr:to>
      <xdr:col>1</xdr:col>
      <xdr:colOff>1581029</xdr:colOff>
      <xdr:row>114</xdr:row>
      <xdr:rowOff>809625</xdr:rowOff>
    </xdr:to>
    <xdr:pic>
      <xdr:nvPicPr>
        <xdr:cNvPr id="78" name="image351.jpg"/>
        <xdr:cNvPicPr preferRelativeResize="0"/>
      </xdr:nvPicPr>
      <xdr:blipFill>
        <a:blip xmlns:r="http://schemas.openxmlformats.org/officeDocument/2006/relationships" r:embed="rId70" cstate="print"/>
        <a:stretch>
          <a:fillRect/>
        </a:stretch>
      </xdr:blipFill>
      <xdr:spPr>
        <a:xfrm>
          <a:off x="2996565" y="28714065"/>
          <a:ext cx="1099064" cy="800100"/>
        </a:xfrm>
        <a:prstGeom prst="rect">
          <a:avLst/>
        </a:prstGeom>
        <a:noFill/>
      </xdr:spPr>
    </xdr:pic>
    <xdr:clientData fLocksWithSheet="0"/>
  </xdr:twoCellAnchor>
  <xdr:twoCellAnchor>
    <xdr:from>
      <xdr:col>1</xdr:col>
      <xdr:colOff>28575</xdr:colOff>
      <xdr:row>122</xdr:row>
      <xdr:rowOff>276224</xdr:rowOff>
    </xdr:from>
    <xdr:to>
      <xdr:col>1</xdr:col>
      <xdr:colOff>1811655</xdr:colOff>
      <xdr:row>124</xdr:row>
      <xdr:rowOff>251459</xdr:rowOff>
    </xdr:to>
    <xdr:pic>
      <xdr:nvPicPr>
        <xdr:cNvPr id="79" name="image352.jpg"/>
        <xdr:cNvPicPr preferRelativeResize="0"/>
      </xdr:nvPicPr>
      <xdr:blipFill>
        <a:blip xmlns:r="http://schemas.openxmlformats.org/officeDocument/2006/relationships" r:embed="rId71" cstate="print"/>
        <a:stretch>
          <a:fillRect/>
        </a:stretch>
      </xdr:blipFill>
      <xdr:spPr>
        <a:xfrm>
          <a:off x="1666875" y="92318204"/>
          <a:ext cx="1783080" cy="729615"/>
        </a:xfrm>
        <a:prstGeom prst="rect">
          <a:avLst/>
        </a:prstGeom>
        <a:noFill/>
      </xdr:spPr>
    </xdr:pic>
    <xdr:clientData fLocksWithSheet="0"/>
  </xdr:twoCellAnchor>
  <xdr:twoCellAnchor>
    <xdr:from>
      <xdr:col>1</xdr:col>
      <xdr:colOff>11430</xdr:colOff>
      <xdr:row>127</xdr:row>
      <xdr:rowOff>66675</xdr:rowOff>
    </xdr:from>
    <xdr:to>
      <xdr:col>1</xdr:col>
      <xdr:colOff>2101272</xdr:colOff>
      <xdr:row>127</xdr:row>
      <xdr:rowOff>1095375</xdr:rowOff>
    </xdr:to>
    <xdr:pic>
      <xdr:nvPicPr>
        <xdr:cNvPr id="80" name="image354.jpg"/>
        <xdr:cNvPicPr preferRelativeResize="0"/>
      </xdr:nvPicPr>
      <xdr:blipFill>
        <a:blip xmlns:r="http://schemas.openxmlformats.org/officeDocument/2006/relationships" r:embed="rId72" cstate="print"/>
        <a:stretch>
          <a:fillRect/>
        </a:stretch>
      </xdr:blipFill>
      <xdr:spPr>
        <a:xfrm>
          <a:off x="2526030" y="39042975"/>
          <a:ext cx="2089842" cy="1028700"/>
        </a:xfrm>
        <a:prstGeom prst="rect">
          <a:avLst/>
        </a:prstGeom>
        <a:noFill/>
      </xdr:spPr>
    </xdr:pic>
    <xdr:clientData fLocksWithSheet="0"/>
  </xdr:twoCellAnchor>
  <xdr:twoCellAnchor>
    <xdr:from>
      <xdr:col>1</xdr:col>
      <xdr:colOff>0</xdr:colOff>
      <xdr:row>142</xdr:row>
      <xdr:rowOff>335280</xdr:rowOff>
    </xdr:from>
    <xdr:to>
      <xdr:col>2</xdr:col>
      <xdr:colOff>3710</xdr:colOff>
      <xdr:row>144</xdr:row>
      <xdr:rowOff>61</xdr:rowOff>
    </xdr:to>
    <xdr:pic>
      <xdr:nvPicPr>
        <xdr:cNvPr id="81" name="image355.jpg"/>
        <xdr:cNvPicPr preferRelativeResize="0"/>
      </xdr:nvPicPr>
      <xdr:blipFill>
        <a:blip xmlns:r="http://schemas.openxmlformats.org/officeDocument/2006/relationships" r:embed="rId73" cstate="print"/>
        <a:stretch>
          <a:fillRect/>
        </a:stretch>
      </xdr:blipFill>
      <xdr:spPr>
        <a:xfrm>
          <a:off x="1638300" y="100782120"/>
          <a:ext cx="1817270" cy="464881"/>
        </a:xfrm>
        <a:prstGeom prst="rect">
          <a:avLst/>
        </a:prstGeom>
        <a:noFill/>
      </xdr:spPr>
    </xdr:pic>
    <xdr:clientData fLocksWithSheet="0"/>
  </xdr:twoCellAnchor>
  <xdr:twoCellAnchor>
    <xdr:from>
      <xdr:col>1</xdr:col>
      <xdr:colOff>131445</xdr:colOff>
      <xdr:row>146</xdr:row>
      <xdr:rowOff>201930</xdr:rowOff>
    </xdr:from>
    <xdr:to>
      <xdr:col>1</xdr:col>
      <xdr:colOff>2042105</xdr:colOff>
      <xdr:row>146</xdr:row>
      <xdr:rowOff>630555</xdr:rowOff>
    </xdr:to>
    <xdr:pic>
      <xdr:nvPicPr>
        <xdr:cNvPr id="82" name="image356.png"/>
        <xdr:cNvPicPr preferRelativeResize="0"/>
      </xdr:nvPicPr>
      <xdr:blipFill>
        <a:blip xmlns:r="http://schemas.openxmlformats.org/officeDocument/2006/relationships" r:embed="rId74" cstate="print"/>
        <a:stretch>
          <a:fillRect/>
        </a:stretch>
      </xdr:blipFill>
      <xdr:spPr>
        <a:xfrm>
          <a:off x="2646045" y="55835550"/>
          <a:ext cx="1910660" cy="428625"/>
        </a:xfrm>
        <a:prstGeom prst="rect">
          <a:avLst/>
        </a:prstGeom>
        <a:noFill/>
      </xdr:spPr>
    </xdr:pic>
    <xdr:clientData fLocksWithSheet="0"/>
  </xdr:twoCellAnchor>
  <xdr:twoCellAnchor>
    <xdr:from>
      <xdr:col>1</xdr:col>
      <xdr:colOff>131445</xdr:colOff>
      <xdr:row>148</xdr:row>
      <xdr:rowOff>468630</xdr:rowOff>
    </xdr:from>
    <xdr:to>
      <xdr:col>1</xdr:col>
      <xdr:colOff>2051685</xdr:colOff>
      <xdr:row>148</xdr:row>
      <xdr:rowOff>897255</xdr:rowOff>
    </xdr:to>
    <xdr:pic>
      <xdr:nvPicPr>
        <xdr:cNvPr id="83" name="image358.png"/>
        <xdr:cNvPicPr preferRelativeResize="0"/>
      </xdr:nvPicPr>
      <xdr:blipFill>
        <a:blip xmlns:r="http://schemas.openxmlformats.org/officeDocument/2006/relationships" r:embed="rId75" cstate="print"/>
        <a:stretch>
          <a:fillRect/>
        </a:stretch>
      </xdr:blipFill>
      <xdr:spPr>
        <a:xfrm>
          <a:off x="2646045" y="57230010"/>
          <a:ext cx="1920240" cy="428625"/>
        </a:xfrm>
        <a:prstGeom prst="rect">
          <a:avLst/>
        </a:prstGeom>
        <a:noFill/>
      </xdr:spPr>
    </xdr:pic>
    <xdr:clientData fLocksWithSheet="0"/>
  </xdr:twoCellAnchor>
  <xdr:twoCellAnchor>
    <xdr:from>
      <xdr:col>1</xdr:col>
      <xdr:colOff>93345</xdr:colOff>
      <xdr:row>150</xdr:row>
      <xdr:rowOff>723900</xdr:rowOff>
    </xdr:from>
    <xdr:to>
      <xdr:col>1</xdr:col>
      <xdr:colOff>2024923</xdr:colOff>
      <xdr:row>151</xdr:row>
      <xdr:rowOff>295275</xdr:rowOff>
    </xdr:to>
    <xdr:pic>
      <xdr:nvPicPr>
        <xdr:cNvPr id="84" name="image357.png"/>
        <xdr:cNvPicPr preferRelativeResize="0"/>
      </xdr:nvPicPr>
      <xdr:blipFill>
        <a:blip xmlns:r="http://schemas.openxmlformats.org/officeDocument/2006/relationships" r:embed="rId76" cstate="print"/>
        <a:stretch>
          <a:fillRect/>
        </a:stretch>
      </xdr:blipFill>
      <xdr:spPr>
        <a:xfrm>
          <a:off x="2607945" y="59055000"/>
          <a:ext cx="1931578" cy="432435"/>
        </a:xfrm>
        <a:prstGeom prst="rect">
          <a:avLst/>
        </a:prstGeom>
        <a:noFill/>
      </xdr:spPr>
    </xdr:pic>
    <xdr:clientData fLocksWithSheet="0"/>
  </xdr:twoCellAnchor>
  <xdr:twoCellAnchor>
    <xdr:from>
      <xdr:col>1</xdr:col>
      <xdr:colOff>443865</xdr:colOff>
      <xdr:row>153</xdr:row>
      <xdr:rowOff>28575</xdr:rowOff>
    </xdr:from>
    <xdr:to>
      <xdr:col>1</xdr:col>
      <xdr:colOff>1674399</xdr:colOff>
      <xdr:row>153</xdr:row>
      <xdr:rowOff>1028700</xdr:rowOff>
    </xdr:to>
    <xdr:pic>
      <xdr:nvPicPr>
        <xdr:cNvPr id="85" name="image360.png"/>
        <xdr:cNvPicPr preferRelativeResize="0"/>
      </xdr:nvPicPr>
      <xdr:blipFill>
        <a:blip xmlns:r="http://schemas.openxmlformats.org/officeDocument/2006/relationships" r:embed="rId77" cstate="print"/>
        <a:stretch>
          <a:fillRect/>
        </a:stretch>
      </xdr:blipFill>
      <xdr:spPr>
        <a:xfrm>
          <a:off x="2958465" y="60295155"/>
          <a:ext cx="1230534" cy="1000125"/>
        </a:xfrm>
        <a:prstGeom prst="rect">
          <a:avLst/>
        </a:prstGeom>
        <a:noFill/>
      </xdr:spPr>
    </xdr:pic>
    <xdr:clientData fLocksWithSheet="0"/>
  </xdr:twoCellAnchor>
  <xdr:twoCellAnchor>
    <xdr:from>
      <xdr:col>1</xdr:col>
      <xdr:colOff>95250</xdr:colOff>
      <xdr:row>156</xdr:row>
      <xdr:rowOff>163830</xdr:rowOff>
    </xdr:from>
    <xdr:to>
      <xdr:col>1</xdr:col>
      <xdr:colOff>2051869</xdr:colOff>
      <xdr:row>156</xdr:row>
      <xdr:rowOff>601980</xdr:rowOff>
    </xdr:to>
    <xdr:pic>
      <xdr:nvPicPr>
        <xdr:cNvPr id="86" name="image361.png"/>
        <xdr:cNvPicPr preferRelativeResize="0"/>
      </xdr:nvPicPr>
      <xdr:blipFill>
        <a:blip xmlns:r="http://schemas.openxmlformats.org/officeDocument/2006/relationships" r:embed="rId78" cstate="print"/>
        <a:stretch>
          <a:fillRect/>
        </a:stretch>
      </xdr:blipFill>
      <xdr:spPr>
        <a:xfrm>
          <a:off x="2609850" y="62708790"/>
          <a:ext cx="1956619" cy="438150"/>
        </a:xfrm>
        <a:prstGeom prst="rect">
          <a:avLst/>
        </a:prstGeom>
        <a:noFill/>
      </xdr:spPr>
    </xdr:pic>
    <xdr:clientData fLocksWithSheet="0"/>
  </xdr:twoCellAnchor>
  <xdr:twoCellAnchor>
    <xdr:from>
      <xdr:col>1</xdr:col>
      <xdr:colOff>472440</xdr:colOff>
      <xdr:row>158</xdr:row>
      <xdr:rowOff>49530</xdr:rowOff>
    </xdr:from>
    <xdr:to>
      <xdr:col>1</xdr:col>
      <xdr:colOff>1569720</xdr:colOff>
      <xdr:row>158</xdr:row>
      <xdr:rowOff>706755</xdr:rowOff>
    </xdr:to>
    <xdr:pic>
      <xdr:nvPicPr>
        <xdr:cNvPr id="87" name="image359.jpg"/>
        <xdr:cNvPicPr preferRelativeResize="0"/>
      </xdr:nvPicPr>
      <xdr:blipFill>
        <a:blip xmlns:r="http://schemas.openxmlformats.org/officeDocument/2006/relationships" r:embed="rId79" cstate="print"/>
        <a:stretch>
          <a:fillRect/>
        </a:stretch>
      </xdr:blipFill>
      <xdr:spPr>
        <a:xfrm>
          <a:off x="2987040" y="64575690"/>
          <a:ext cx="1097280" cy="657225"/>
        </a:xfrm>
        <a:prstGeom prst="rect">
          <a:avLst/>
        </a:prstGeom>
        <a:noFill/>
      </xdr:spPr>
    </xdr:pic>
    <xdr:clientData fLocksWithSheet="0"/>
  </xdr:twoCellAnchor>
  <xdr:twoCellAnchor>
    <xdr:from>
      <xdr:col>1</xdr:col>
      <xdr:colOff>634365</xdr:colOff>
      <xdr:row>89</xdr:row>
      <xdr:rowOff>0</xdr:rowOff>
    </xdr:from>
    <xdr:to>
      <xdr:col>1</xdr:col>
      <xdr:colOff>1485848</xdr:colOff>
      <xdr:row>89</xdr:row>
      <xdr:rowOff>828675</xdr:rowOff>
    </xdr:to>
    <xdr:pic>
      <xdr:nvPicPr>
        <xdr:cNvPr id="88" name="image368.png"/>
        <xdr:cNvPicPr preferRelativeResize="0"/>
      </xdr:nvPicPr>
      <xdr:blipFill>
        <a:blip xmlns:r="http://schemas.openxmlformats.org/officeDocument/2006/relationships" r:embed="rId80" cstate="print"/>
        <a:stretch>
          <a:fillRect/>
        </a:stretch>
      </xdr:blipFill>
      <xdr:spPr>
        <a:xfrm>
          <a:off x="3148965" y="8755380"/>
          <a:ext cx="851483" cy="828675"/>
        </a:xfrm>
        <a:prstGeom prst="rect">
          <a:avLst/>
        </a:prstGeom>
        <a:noFill/>
      </xdr:spPr>
    </xdr:pic>
    <xdr:clientData fLocksWithSheet="0"/>
  </xdr:twoCellAnchor>
  <xdr:twoCellAnchor>
    <xdr:from>
      <xdr:col>1</xdr:col>
      <xdr:colOff>567690</xdr:colOff>
      <xdr:row>91</xdr:row>
      <xdr:rowOff>9525</xdr:rowOff>
    </xdr:from>
    <xdr:to>
      <xdr:col>1</xdr:col>
      <xdr:colOff>1560255</xdr:colOff>
      <xdr:row>91</xdr:row>
      <xdr:rowOff>809625</xdr:rowOff>
    </xdr:to>
    <xdr:pic>
      <xdr:nvPicPr>
        <xdr:cNvPr id="89" name="image364.jpg"/>
        <xdr:cNvPicPr preferRelativeResize="0"/>
      </xdr:nvPicPr>
      <xdr:blipFill>
        <a:blip xmlns:r="http://schemas.openxmlformats.org/officeDocument/2006/relationships" r:embed="rId81" cstate="print"/>
        <a:stretch>
          <a:fillRect/>
        </a:stretch>
      </xdr:blipFill>
      <xdr:spPr>
        <a:xfrm>
          <a:off x="3082290" y="10532745"/>
          <a:ext cx="992565" cy="800100"/>
        </a:xfrm>
        <a:prstGeom prst="rect">
          <a:avLst/>
        </a:prstGeom>
        <a:noFill/>
      </xdr:spPr>
    </xdr:pic>
    <xdr:clientData fLocksWithSheet="0"/>
  </xdr:twoCellAnchor>
  <xdr:twoCellAnchor>
    <xdr:from>
      <xdr:col>1</xdr:col>
      <xdr:colOff>180975</xdr:colOff>
      <xdr:row>138</xdr:row>
      <xdr:rowOff>278130</xdr:rowOff>
    </xdr:from>
    <xdr:to>
      <xdr:col>1</xdr:col>
      <xdr:colOff>1912672</xdr:colOff>
      <xdr:row>138</xdr:row>
      <xdr:rowOff>754380</xdr:rowOff>
    </xdr:to>
    <xdr:pic>
      <xdr:nvPicPr>
        <xdr:cNvPr id="90" name="image367.png"/>
        <xdr:cNvPicPr preferRelativeResize="0"/>
      </xdr:nvPicPr>
      <xdr:blipFill>
        <a:blip xmlns:r="http://schemas.openxmlformats.org/officeDocument/2006/relationships" r:embed="rId82" cstate="print"/>
        <a:stretch>
          <a:fillRect/>
        </a:stretch>
      </xdr:blipFill>
      <xdr:spPr>
        <a:xfrm>
          <a:off x="2695575" y="48436530"/>
          <a:ext cx="1731697" cy="476250"/>
        </a:xfrm>
        <a:prstGeom prst="rect">
          <a:avLst/>
        </a:prstGeom>
        <a:noFill/>
      </xdr:spPr>
    </xdr:pic>
    <xdr:clientData fLocksWithSheet="0"/>
  </xdr:twoCellAnchor>
  <xdr:twoCellAnchor>
    <xdr:from>
      <xdr:col>1</xdr:col>
      <xdr:colOff>407670</xdr:colOff>
      <xdr:row>210</xdr:row>
      <xdr:rowOff>340995</xdr:rowOff>
    </xdr:from>
    <xdr:to>
      <xdr:col>1</xdr:col>
      <xdr:colOff>1493520</xdr:colOff>
      <xdr:row>211</xdr:row>
      <xdr:rowOff>264795</xdr:rowOff>
    </xdr:to>
    <xdr:pic>
      <xdr:nvPicPr>
        <xdr:cNvPr id="91" name="image365.jpg"/>
        <xdr:cNvPicPr preferRelativeResize="0"/>
      </xdr:nvPicPr>
      <xdr:blipFill>
        <a:blip xmlns:r="http://schemas.openxmlformats.org/officeDocument/2006/relationships" r:embed="rId83" cstate="print"/>
        <a:stretch>
          <a:fillRect/>
        </a:stretch>
      </xdr:blipFill>
      <xdr:spPr>
        <a:xfrm>
          <a:off x="2045970" y="135916035"/>
          <a:ext cx="1085850" cy="571500"/>
        </a:xfrm>
        <a:prstGeom prst="rect">
          <a:avLst/>
        </a:prstGeom>
        <a:noFill/>
      </xdr:spPr>
    </xdr:pic>
    <xdr:clientData fLocksWithSheet="0"/>
  </xdr:twoCellAnchor>
  <xdr:twoCellAnchor>
    <xdr:from>
      <xdr:col>1</xdr:col>
      <xdr:colOff>409575</xdr:colOff>
      <xdr:row>168</xdr:row>
      <xdr:rowOff>184785</xdr:rowOff>
    </xdr:from>
    <xdr:to>
      <xdr:col>1</xdr:col>
      <xdr:colOff>1584960</xdr:colOff>
      <xdr:row>168</xdr:row>
      <xdr:rowOff>554355</xdr:rowOff>
    </xdr:to>
    <xdr:pic>
      <xdr:nvPicPr>
        <xdr:cNvPr id="92" name="image366.png"/>
        <xdr:cNvPicPr preferRelativeResize="0"/>
      </xdr:nvPicPr>
      <xdr:blipFill>
        <a:blip xmlns:r="http://schemas.openxmlformats.org/officeDocument/2006/relationships" r:embed="rId84" cstate="print"/>
        <a:stretch>
          <a:fillRect/>
        </a:stretch>
      </xdr:blipFill>
      <xdr:spPr>
        <a:xfrm>
          <a:off x="2047875" y="110446185"/>
          <a:ext cx="1175385" cy="369570"/>
        </a:xfrm>
        <a:prstGeom prst="rect">
          <a:avLst/>
        </a:prstGeom>
        <a:noFill/>
      </xdr:spPr>
    </xdr:pic>
    <xdr:clientData fLocksWithSheet="0"/>
  </xdr:twoCellAnchor>
  <xdr:twoCellAnchor>
    <xdr:from>
      <xdr:col>1</xdr:col>
      <xdr:colOff>586740</xdr:colOff>
      <xdr:row>169</xdr:row>
      <xdr:rowOff>24765</xdr:rowOff>
    </xdr:from>
    <xdr:to>
      <xdr:col>1</xdr:col>
      <xdr:colOff>1394460</xdr:colOff>
      <xdr:row>170</xdr:row>
      <xdr:rowOff>11473</xdr:rowOff>
    </xdr:to>
    <xdr:pic>
      <xdr:nvPicPr>
        <xdr:cNvPr id="93" name="image371.png"/>
        <xdr:cNvPicPr preferRelativeResize="0"/>
      </xdr:nvPicPr>
      <xdr:blipFill>
        <a:blip xmlns:r="http://schemas.openxmlformats.org/officeDocument/2006/relationships" r:embed="rId85" cstate="print"/>
        <a:stretch>
          <a:fillRect/>
        </a:stretch>
      </xdr:blipFill>
      <xdr:spPr>
        <a:xfrm>
          <a:off x="2225040" y="110933865"/>
          <a:ext cx="807720" cy="634408"/>
        </a:xfrm>
        <a:prstGeom prst="rect">
          <a:avLst/>
        </a:prstGeom>
        <a:noFill/>
      </xdr:spPr>
    </xdr:pic>
    <xdr:clientData fLocksWithSheet="0"/>
  </xdr:twoCellAnchor>
  <xdr:twoCellAnchor>
    <xdr:from>
      <xdr:col>1</xdr:col>
      <xdr:colOff>613410</xdr:colOff>
      <xdr:row>177</xdr:row>
      <xdr:rowOff>45720</xdr:rowOff>
    </xdr:from>
    <xdr:to>
      <xdr:col>1</xdr:col>
      <xdr:colOff>1432560</xdr:colOff>
      <xdr:row>178</xdr:row>
      <xdr:rowOff>9525</xdr:rowOff>
    </xdr:to>
    <xdr:pic>
      <xdr:nvPicPr>
        <xdr:cNvPr id="94" name="image369.png"/>
        <xdr:cNvPicPr preferRelativeResize="0"/>
      </xdr:nvPicPr>
      <xdr:blipFill>
        <a:blip xmlns:r="http://schemas.openxmlformats.org/officeDocument/2006/relationships" r:embed="rId86" cstate="print"/>
        <a:stretch>
          <a:fillRect/>
        </a:stretch>
      </xdr:blipFill>
      <xdr:spPr>
        <a:xfrm>
          <a:off x="2251710" y="115717320"/>
          <a:ext cx="819150" cy="611505"/>
        </a:xfrm>
        <a:prstGeom prst="rect">
          <a:avLst/>
        </a:prstGeom>
        <a:noFill/>
      </xdr:spPr>
    </xdr:pic>
    <xdr:clientData fLocksWithSheet="0"/>
  </xdr:twoCellAnchor>
  <xdr:twoCellAnchor>
    <xdr:from>
      <xdr:col>1</xdr:col>
      <xdr:colOff>579120</xdr:colOff>
      <xdr:row>170</xdr:row>
      <xdr:rowOff>424815</xdr:rowOff>
    </xdr:from>
    <xdr:to>
      <xdr:col>1</xdr:col>
      <xdr:colOff>1280160</xdr:colOff>
      <xdr:row>171</xdr:row>
      <xdr:rowOff>234315</xdr:rowOff>
    </xdr:to>
    <xdr:pic>
      <xdr:nvPicPr>
        <xdr:cNvPr id="95" name="image370.png"/>
        <xdr:cNvPicPr preferRelativeResize="0"/>
      </xdr:nvPicPr>
      <xdr:blipFill>
        <a:blip xmlns:r="http://schemas.openxmlformats.org/officeDocument/2006/relationships" r:embed="rId87" cstate="print"/>
        <a:stretch>
          <a:fillRect/>
        </a:stretch>
      </xdr:blipFill>
      <xdr:spPr>
        <a:xfrm>
          <a:off x="2217420" y="111981615"/>
          <a:ext cx="701040" cy="457200"/>
        </a:xfrm>
        <a:prstGeom prst="rect">
          <a:avLst/>
        </a:prstGeom>
        <a:noFill/>
      </xdr:spPr>
    </xdr:pic>
    <xdr:clientData fLocksWithSheet="0"/>
  </xdr:twoCellAnchor>
  <xdr:twoCellAnchor>
    <xdr:from>
      <xdr:col>1</xdr:col>
      <xdr:colOff>171450</xdr:colOff>
      <xdr:row>161</xdr:row>
      <xdr:rowOff>274320</xdr:rowOff>
    </xdr:from>
    <xdr:to>
      <xdr:col>2</xdr:col>
      <xdr:colOff>120</xdr:colOff>
      <xdr:row>162</xdr:row>
      <xdr:rowOff>462915</xdr:rowOff>
    </xdr:to>
    <xdr:pic>
      <xdr:nvPicPr>
        <xdr:cNvPr id="96" name="image372.png"/>
        <xdr:cNvPicPr preferRelativeResize="0"/>
      </xdr:nvPicPr>
      <xdr:blipFill>
        <a:blip xmlns:r="http://schemas.openxmlformats.org/officeDocument/2006/relationships" r:embed="rId88" cstate="print"/>
        <a:stretch>
          <a:fillRect/>
        </a:stretch>
      </xdr:blipFill>
      <xdr:spPr>
        <a:xfrm>
          <a:off x="1809750" y="107754420"/>
          <a:ext cx="1642230" cy="676275"/>
        </a:xfrm>
        <a:prstGeom prst="rect">
          <a:avLst/>
        </a:prstGeom>
        <a:noFill/>
      </xdr:spPr>
    </xdr:pic>
    <xdr:clientData fLocksWithSheet="0"/>
  </xdr:twoCellAnchor>
  <xdr:twoCellAnchor>
    <xdr:from>
      <xdr:col>1</xdr:col>
      <xdr:colOff>344805</xdr:colOff>
      <xdr:row>164</xdr:row>
      <xdr:rowOff>144780</xdr:rowOff>
    </xdr:from>
    <xdr:to>
      <xdr:col>1</xdr:col>
      <xdr:colOff>1318199</xdr:colOff>
      <xdr:row>165</xdr:row>
      <xdr:rowOff>422910</xdr:rowOff>
    </xdr:to>
    <xdr:pic>
      <xdr:nvPicPr>
        <xdr:cNvPr id="97" name="image374.png"/>
        <xdr:cNvPicPr preferRelativeResize="0"/>
      </xdr:nvPicPr>
      <xdr:blipFill>
        <a:blip xmlns:r="http://schemas.openxmlformats.org/officeDocument/2006/relationships" r:embed="rId89" cstate="print"/>
        <a:stretch>
          <a:fillRect/>
        </a:stretch>
      </xdr:blipFill>
      <xdr:spPr>
        <a:xfrm>
          <a:off x="1983105" y="108935520"/>
          <a:ext cx="973394" cy="659130"/>
        </a:xfrm>
        <a:prstGeom prst="rect">
          <a:avLst/>
        </a:prstGeom>
        <a:noFill/>
      </xdr:spPr>
    </xdr:pic>
    <xdr:clientData fLocksWithSheet="0"/>
  </xdr:twoCellAnchor>
  <xdr:twoCellAnchor>
    <xdr:from>
      <xdr:col>1</xdr:col>
      <xdr:colOff>394335</xdr:colOff>
      <xdr:row>172</xdr:row>
      <xdr:rowOff>51435</xdr:rowOff>
    </xdr:from>
    <xdr:to>
      <xdr:col>1</xdr:col>
      <xdr:colOff>1546860</xdr:colOff>
      <xdr:row>172</xdr:row>
      <xdr:rowOff>590550</xdr:rowOff>
    </xdr:to>
    <xdr:pic>
      <xdr:nvPicPr>
        <xdr:cNvPr id="98" name="image373.png"/>
        <xdr:cNvPicPr preferRelativeResize="0"/>
      </xdr:nvPicPr>
      <xdr:blipFill>
        <a:blip xmlns:r="http://schemas.openxmlformats.org/officeDocument/2006/relationships" r:embed="rId90" cstate="print"/>
        <a:stretch>
          <a:fillRect/>
        </a:stretch>
      </xdr:blipFill>
      <xdr:spPr>
        <a:xfrm>
          <a:off x="2032635" y="112903635"/>
          <a:ext cx="1152525" cy="539115"/>
        </a:xfrm>
        <a:prstGeom prst="rect">
          <a:avLst/>
        </a:prstGeom>
        <a:noFill/>
      </xdr:spPr>
    </xdr:pic>
    <xdr:clientData fLocksWithSheet="0"/>
  </xdr:twoCellAnchor>
  <xdr:twoCellAnchor>
    <xdr:from>
      <xdr:col>1</xdr:col>
      <xdr:colOff>249555</xdr:colOff>
      <xdr:row>173</xdr:row>
      <xdr:rowOff>247650</xdr:rowOff>
    </xdr:from>
    <xdr:to>
      <xdr:col>1</xdr:col>
      <xdr:colOff>1546860</xdr:colOff>
      <xdr:row>174</xdr:row>
      <xdr:rowOff>200025</xdr:rowOff>
    </xdr:to>
    <xdr:pic>
      <xdr:nvPicPr>
        <xdr:cNvPr id="99" name="image375.png"/>
        <xdr:cNvPicPr preferRelativeResize="0"/>
      </xdr:nvPicPr>
      <xdr:blipFill>
        <a:blip xmlns:r="http://schemas.openxmlformats.org/officeDocument/2006/relationships" r:embed="rId91" cstate="print"/>
        <a:stretch>
          <a:fillRect/>
        </a:stretch>
      </xdr:blipFill>
      <xdr:spPr>
        <a:xfrm>
          <a:off x="1887855" y="113747550"/>
          <a:ext cx="1297305" cy="600075"/>
        </a:xfrm>
        <a:prstGeom prst="rect">
          <a:avLst/>
        </a:prstGeom>
        <a:noFill/>
      </xdr:spPr>
    </xdr:pic>
    <xdr:clientData fLocksWithSheet="0"/>
  </xdr:twoCellAnchor>
  <xdr:twoCellAnchor>
    <xdr:from>
      <xdr:col>1</xdr:col>
      <xdr:colOff>640080</xdr:colOff>
      <xdr:row>178</xdr:row>
      <xdr:rowOff>83820</xdr:rowOff>
    </xdr:from>
    <xdr:to>
      <xdr:col>1</xdr:col>
      <xdr:colOff>1318260</xdr:colOff>
      <xdr:row>178</xdr:row>
      <xdr:rowOff>617220</xdr:rowOff>
    </xdr:to>
    <xdr:pic>
      <xdr:nvPicPr>
        <xdr:cNvPr id="100" name="image376.png"/>
        <xdr:cNvPicPr preferRelativeResize="0">
          <a:picLocks noChangeAspect="1" noChangeArrowheads="1"/>
        </xdr:cNvPicPr>
      </xdr:nvPicPr>
      <xdr:blipFill>
        <a:blip xmlns:r="http://schemas.openxmlformats.org/officeDocument/2006/relationships" r:embed="rId92" cstate="print"/>
        <a:srcRect/>
        <a:stretch>
          <a:fillRect/>
        </a:stretch>
      </xdr:blipFill>
      <xdr:spPr bwMode="auto">
        <a:xfrm>
          <a:off x="2278380" y="116403120"/>
          <a:ext cx="678180" cy="533400"/>
        </a:xfrm>
        <a:prstGeom prst="rect">
          <a:avLst/>
        </a:prstGeom>
        <a:noFill/>
        <a:ln w="9525">
          <a:noFill/>
          <a:miter lim="800000"/>
          <a:headEnd/>
          <a:tailEnd/>
        </a:ln>
      </xdr:spPr>
    </xdr:pic>
    <xdr:clientData fLocksWithSheet="0"/>
  </xdr:twoCellAnchor>
  <xdr:twoCellAnchor>
    <xdr:from>
      <xdr:col>1</xdr:col>
      <xdr:colOff>171450</xdr:colOff>
      <xdr:row>181</xdr:row>
      <xdr:rowOff>312420</xdr:rowOff>
    </xdr:from>
    <xdr:to>
      <xdr:col>1</xdr:col>
      <xdr:colOff>1809750</xdr:colOff>
      <xdr:row>182</xdr:row>
      <xdr:rowOff>285750</xdr:rowOff>
    </xdr:to>
    <xdr:pic>
      <xdr:nvPicPr>
        <xdr:cNvPr id="101" name="image377.jpg"/>
        <xdr:cNvPicPr preferRelativeResize="0"/>
      </xdr:nvPicPr>
      <xdr:blipFill>
        <a:blip xmlns:r="http://schemas.openxmlformats.org/officeDocument/2006/relationships" r:embed="rId93" cstate="print"/>
        <a:stretch>
          <a:fillRect/>
        </a:stretch>
      </xdr:blipFill>
      <xdr:spPr>
        <a:xfrm>
          <a:off x="1809750" y="118574820"/>
          <a:ext cx="1638300" cy="621030"/>
        </a:xfrm>
        <a:prstGeom prst="rect">
          <a:avLst/>
        </a:prstGeom>
        <a:noFill/>
      </xdr:spPr>
    </xdr:pic>
    <xdr:clientData fLocksWithSheet="0"/>
  </xdr:twoCellAnchor>
  <xdr:twoCellAnchor>
    <xdr:from>
      <xdr:col>1</xdr:col>
      <xdr:colOff>60960</xdr:colOff>
      <xdr:row>199</xdr:row>
      <xdr:rowOff>83820</xdr:rowOff>
    </xdr:from>
    <xdr:to>
      <xdr:col>1</xdr:col>
      <xdr:colOff>1481987</xdr:colOff>
      <xdr:row>199</xdr:row>
      <xdr:rowOff>541020</xdr:rowOff>
    </xdr:to>
    <xdr:pic>
      <xdr:nvPicPr>
        <xdr:cNvPr id="102" name="image378.png"/>
        <xdr:cNvPicPr preferRelativeResize="0">
          <a:picLocks noChangeAspect="1" noChangeArrowheads="1"/>
        </xdr:cNvPicPr>
      </xdr:nvPicPr>
      <xdr:blipFill>
        <a:blip xmlns:r="http://schemas.openxmlformats.org/officeDocument/2006/relationships" r:embed="rId94" cstate="print"/>
        <a:srcRect/>
        <a:stretch>
          <a:fillRect/>
        </a:stretch>
      </xdr:blipFill>
      <xdr:spPr bwMode="auto">
        <a:xfrm>
          <a:off x="1699260" y="128930400"/>
          <a:ext cx="1421027" cy="457200"/>
        </a:xfrm>
        <a:prstGeom prst="rect">
          <a:avLst/>
        </a:prstGeom>
        <a:noFill/>
        <a:ln w="9525">
          <a:noFill/>
          <a:miter lim="800000"/>
          <a:headEnd/>
          <a:tailEnd/>
        </a:ln>
      </xdr:spPr>
    </xdr:pic>
    <xdr:clientData fLocksWithSheet="0"/>
  </xdr:twoCellAnchor>
  <xdr:twoCellAnchor>
    <xdr:from>
      <xdr:col>1</xdr:col>
      <xdr:colOff>137160</xdr:colOff>
      <xdr:row>204</xdr:row>
      <xdr:rowOff>243840</xdr:rowOff>
    </xdr:from>
    <xdr:to>
      <xdr:col>1</xdr:col>
      <xdr:colOff>1577340</xdr:colOff>
      <xdr:row>204</xdr:row>
      <xdr:rowOff>590792</xdr:rowOff>
    </xdr:to>
    <xdr:pic>
      <xdr:nvPicPr>
        <xdr:cNvPr id="103" name="image379.png"/>
        <xdr:cNvPicPr preferRelativeResize="0">
          <a:picLocks noChangeAspect="1" noChangeArrowheads="1"/>
        </xdr:cNvPicPr>
      </xdr:nvPicPr>
      <xdr:blipFill>
        <a:blip xmlns:r="http://schemas.openxmlformats.org/officeDocument/2006/relationships" r:embed="rId95" cstate="print"/>
        <a:srcRect/>
        <a:stretch>
          <a:fillRect/>
        </a:stretch>
      </xdr:blipFill>
      <xdr:spPr bwMode="auto">
        <a:xfrm>
          <a:off x="1775460" y="132328920"/>
          <a:ext cx="1440180" cy="346952"/>
        </a:xfrm>
        <a:prstGeom prst="rect">
          <a:avLst/>
        </a:prstGeom>
        <a:noFill/>
        <a:ln w="9525">
          <a:noFill/>
          <a:miter lim="800000"/>
          <a:headEnd/>
          <a:tailEnd/>
        </a:ln>
      </xdr:spPr>
    </xdr:pic>
    <xdr:clientData fLocksWithSheet="0"/>
  </xdr:twoCellAnchor>
  <xdr:twoCellAnchor>
    <xdr:from>
      <xdr:col>1</xdr:col>
      <xdr:colOff>560070</xdr:colOff>
      <xdr:row>187</xdr:row>
      <xdr:rowOff>394335</xdr:rowOff>
    </xdr:from>
    <xdr:to>
      <xdr:col>1</xdr:col>
      <xdr:colOff>1356360</xdr:colOff>
      <xdr:row>188</xdr:row>
      <xdr:rowOff>234315</xdr:rowOff>
    </xdr:to>
    <xdr:pic>
      <xdr:nvPicPr>
        <xdr:cNvPr id="104" name="image380.png"/>
        <xdr:cNvPicPr preferRelativeResize="0"/>
      </xdr:nvPicPr>
      <xdr:blipFill>
        <a:blip xmlns:r="http://schemas.openxmlformats.org/officeDocument/2006/relationships" r:embed="rId96" cstate="print"/>
        <a:stretch>
          <a:fillRect/>
        </a:stretch>
      </xdr:blipFill>
      <xdr:spPr>
        <a:xfrm>
          <a:off x="2198370" y="122192415"/>
          <a:ext cx="796290" cy="487680"/>
        </a:xfrm>
        <a:prstGeom prst="rect">
          <a:avLst/>
        </a:prstGeom>
        <a:noFill/>
      </xdr:spPr>
    </xdr:pic>
    <xdr:clientData fLocksWithSheet="0"/>
  </xdr:twoCellAnchor>
  <xdr:twoCellAnchor>
    <xdr:from>
      <xdr:col>1</xdr:col>
      <xdr:colOff>413385</xdr:colOff>
      <xdr:row>189</xdr:row>
      <xdr:rowOff>85725</xdr:rowOff>
    </xdr:from>
    <xdr:to>
      <xdr:col>1</xdr:col>
      <xdr:colOff>1584960</xdr:colOff>
      <xdr:row>189</xdr:row>
      <xdr:rowOff>611505</xdr:rowOff>
    </xdr:to>
    <xdr:pic>
      <xdr:nvPicPr>
        <xdr:cNvPr id="105" name="image373.png"/>
        <xdr:cNvPicPr preferRelativeResize="0"/>
      </xdr:nvPicPr>
      <xdr:blipFill>
        <a:blip xmlns:r="http://schemas.openxmlformats.org/officeDocument/2006/relationships" r:embed="rId97" cstate="print"/>
        <a:stretch>
          <a:fillRect/>
        </a:stretch>
      </xdr:blipFill>
      <xdr:spPr>
        <a:xfrm>
          <a:off x="2051685" y="123179205"/>
          <a:ext cx="1171575" cy="525780"/>
        </a:xfrm>
        <a:prstGeom prst="rect">
          <a:avLst/>
        </a:prstGeom>
        <a:noFill/>
      </xdr:spPr>
    </xdr:pic>
    <xdr:clientData fLocksWithSheet="0"/>
  </xdr:twoCellAnchor>
  <xdr:twoCellAnchor>
    <xdr:from>
      <xdr:col>1</xdr:col>
      <xdr:colOff>289560</xdr:colOff>
      <xdr:row>190</xdr:row>
      <xdr:rowOff>350520</xdr:rowOff>
    </xdr:from>
    <xdr:to>
      <xdr:col>1</xdr:col>
      <xdr:colOff>1668780</xdr:colOff>
      <xdr:row>191</xdr:row>
      <xdr:rowOff>152400</xdr:rowOff>
    </xdr:to>
    <xdr:pic>
      <xdr:nvPicPr>
        <xdr:cNvPr id="106" name="image381.png"/>
        <xdr:cNvPicPr preferRelativeResize="0">
          <a:picLocks noChangeAspect="1" noChangeArrowheads="1"/>
        </xdr:cNvPicPr>
      </xdr:nvPicPr>
      <xdr:blipFill>
        <a:blip xmlns:r="http://schemas.openxmlformats.org/officeDocument/2006/relationships" r:embed="rId98" cstate="print"/>
        <a:srcRect/>
        <a:stretch>
          <a:fillRect/>
        </a:stretch>
      </xdr:blipFill>
      <xdr:spPr bwMode="auto">
        <a:xfrm>
          <a:off x="1927860" y="124091700"/>
          <a:ext cx="1379220" cy="449580"/>
        </a:xfrm>
        <a:prstGeom prst="rect">
          <a:avLst/>
        </a:prstGeom>
        <a:noFill/>
        <a:ln w="9525">
          <a:noFill/>
          <a:miter lim="800000"/>
          <a:headEnd/>
          <a:tailEnd/>
        </a:ln>
      </xdr:spPr>
    </xdr:pic>
    <xdr:clientData fLocksWithSheet="0"/>
  </xdr:twoCellAnchor>
  <xdr:twoCellAnchor>
    <xdr:from>
      <xdr:col>1</xdr:col>
      <xdr:colOff>609600</xdr:colOff>
      <xdr:row>195</xdr:row>
      <xdr:rowOff>53340</xdr:rowOff>
    </xdr:from>
    <xdr:to>
      <xdr:col>1</xdr:col>
      <xdr:colOff>1394460</xdr:colOff>
      <xdr:row>195</xdr:row>
      <xdr:rowOff>586740</xdr:rowOff>
    </xdr:to>
    <xdr:pic>
      <xdr:nvPicPr>
        <xdr:cNvPr id="107" name="image382.png"/>
        <xdr:cNvPicPr preferRelativeResize="0">
          <a:picLocks noChangeAspect="1" noChangeArrowheads="1"/>
        </xdr:cNvPicPr>
      </xdr:nvPicPr>
      <xdr:blipFill>
        <a:blip xmlns:r="http://schemas.openxmlformats.org/officeDocument/2006/relationships" r:embed="rId99" cstate="print"/>
        <a:srcRect/>
        <a:stretch>
          <a:fillRect/>
        </a:stretch>
      </xdr:blipFill>
      <xdr:spPr bwMode="auto">
        <a:xfrm>
          <a:off x="2247900" y="126659640"/>
          <a:ext cx="784860" cy="533400"/>
        </a:xfrm>
        <a:prstGeom prst="rect">
          <a:avLst/>
        </a:prstGeom>
        <a:noFill/>
        <a:ln w="9525">
          <a:noFill/>
          <a:miter lim="800000"/>
          <a:headEnd/>
          <a:tailEnd/>
        </a:ln>
      </xdr:spPr>
    </xdr:pic>
    <xdr:clientData fLocksWithSheet="0"/>
  </xdr:twoCellAnchor>
  <xdr:twoCellAnchor>
    <xdr:from>
      <xdr:col>1</xdr:col>
      <xdr:colOff>632460</xdr:colOff>
      <xdr:row>196</xdr:row>
      <xdr:rowOff>76200</xdr:rowOff>
    </xdr:from>
    <xdr:to>
      <xdr:col>1</xdr:col>
      <xdr:colOff>1440180</xdr:colOff>
      <xdr:row>196</xdr:row>
      <xdr:rowOff>594360</xdr:rowOff>
    </xdr:to>
    <xdr:pic>
      <xdr:nvPicPr>
        <xdr:cNvPr id="108" name="image383.png"/>
        <xdr:cNvPicPr preferRelativeResize="0">
          <a:picLocks noChangeAspect="1" noChangeArrowheads="1"/>
        </xdr:cNvPicPr>
      </xdr:nvPicPr>
      <xdr:blipFill>
        <a:blip xmlns:r="http://schemas.openxmlformats.org/officeDocument/2006/relationships" r:embed="rId100" cstate="print"/>
        <a:srcRect/>
        <a:stretch>
          <a:fillRect/>
        </a:stretch>
      </xdr:blipFill>
      <xdr:spPr bwMode="auto">
        <a:xfrm>
          <a:off x="2270760" y="127330200"/>
          <a:ext cx="807720" cy="518160"/>
        </a:xfrm>
        <a:prstGeom prst="rect">
          <a:avLst/>
        </a:prstGeom>
        <a:noFill/>
        <a:ln w="9525">
          <a:noFill/>
          <a:miter lim="800000"/>
          <a:headEnd/>
          <a:tailEnd/>
        </a:ln>
      </xdr:spPr>
    </xdr:pic>
    <xdr:clientData fLocksWithSheet="0"/>
  </xdr:twoCellAnchor>
  <xdr:twoCellAnchor>
    <xdr:from>
      <xdr:col>1</xdr:col>
      <xdr:colOff>358140</xdr:colOff>
      <xdr:row>207</xdr:row>
      <xdr:rowOff>106680</xdr:rowOff>
    </xdr:from>
    <xdr:to>
      <xdr:col>1</xdr:col>
      <xdr:colOff>1607820</xdr:colOff>
      <xdr:row>207</xdr:row>
      <xdr:rowOff>586820</xdr:rowOff>
    </xdr:to>
    <xdr:pic>
      <xdr:nvPicPr>
        <xdr:cNvPr id="109" name="image384.png"/>
        <xdr:cNvPicPr preferRelativeResize="0">
          <a:picLocks noChangeAspect="1" noChangeArrowheads="1"/>
        </xdr:cNvPicPr>
      </xdr:nvPicPr>
      <xdr:blipFill>
        <a:blip xmlns:r="http://schemas.openxmlformats.org/officeDocument/2006/relationships" r:embed="rId101" cstate="print"/>
        <a:srcRect/>
        <a:stretch>
          <a:fillRect/>
        </a:stretch>
      </xdr:blipFill>
      <xdr:spPr bwMode="auto">
        <a:xfrm>
          <a:off x="1996440" y="134134860"/>
          <a:ext cx="1249680" cy="480140"/>
        </a:xfrm>
        <a:prstGeom prst="rect">
          <a:avLst/>
        </a:prstGeom>
        <a:noFill/>
        <a:ln w="9525">
          <a:noFill/>
          <a:miter lim="800000"/>
          <a:headEnd/>
          <a:tailEnd/>
        </a:ln>
      </xdr:spPr>
    </xdr:pic>
    <xdr:clientData fLocksWithSheet="0"/>
  </xdr:twoCellAnchor>
  <xdr:twoCellAnchor>
    <xdr:from>
      <xdr:col>1</xdr:col>
      <xdr:colOff>371475</xdr:colOff>
      <xdr:row>179</xdr:row>
      <xdr:rowOff>474344</xdr:rowOff>
    </xdr:from>
    <xdr:to>
      <xdr:col>1</xdr:col>
      <xdr:colOff>1546860</xdr:colOff>
      <xdr:row>180</xdr:row>
      <xdr:rowOff>289559</xdr:rowOff>
    </xdr:to>
    <xdr:pic>
      <xdr:nvPicPr>
        <xdr:cNvPr id="110" name="image385.png"/>
        <xdr:cNvPicPr preferRelativeResize="0"/>
      </xdr:nvPicPr>
      <xdr:blipFill>
        <a:blip xmlns:r="http://schemas.openxmlformats.org/officeDocument/2006/relationships" r:embed="rId102" cstate="print"/>
        <a:stretch>
          <a:fillRect/>
        </a:stretch>
      </xdr:blipFill>
      <xdr:spPr>
        <a:xfrm>
          <a:off x="2009775" y="117441344"/>
          <a:ext cx="1175385" cy="462915"/>
        </a:xfrm>
        <a:prstGeom prst="rect">
          <a:avLst/>
        </a:prstGeom>
        <a:noFill/>
      </xdr:spPr>
    </xdr:pic>
    <xdr:clientData fLocksWithSheet="0"/>
  </xdr:twoCellAnchor>
  <xdr:twoCellAnchor>
    <xdr:from>
      <xdr:col>1</xdr:col>
      <xdr:colOff>340995</xdr:colOff>
      <xdr:row>185</xdr:row>
      <xdr:rowOff>57150</xdr:rowOff>
    </xdr:from>
    <xdr:to>
      <xdr:col>1</xdr:col>
      <xdr:colOff>1645920</xdr:colOff>
      <xdr:row>185</xdr:row>
      <xdr:rowOff>541020</xdr:rowOff>
    </xdr:to>
    <xdr:pic>
      <xdr:nvPicPr>
        <xdr:cNvPr id="111" name="image387.png"/>
        <xdr:cNvPicPr preferRelativeResize="0"/>
      </xdr:nvPicPr>
      <xdr:blipFill>
        <a:blip xmlns:r="http://schemas.openxmlformats.org/officeDocument/2006/relationships" r:embed="rId103" cstate="print"/>
        <a:stretch>
          <a:fillRect/>
        </a:stretch>
      </xdr:blipFill>
      <xdr:spPr>
        <a:xfrm>
          <a:off x="1979295" y="120559830"/>
          <a:ext cx="1304925" cy="483870"/>
        </a:xfrm>
        <a:prstGeom prst="rect">
          <a:avLst/>
        </a:prstGeom>
        <a:noFill/>
      </xdr:spPr>
    </xdr:pic>
    <xdr:clientData fLocksWithSheet="0"/>
  </xdr:twoCellAnchor>
  <xdr:twoCellAnchor>
    <xdr:from>
      <xdr:col>1</xdr:col>
      <xdr:colOff>575310</xdr:colOff>
      <xdr:row>186</xdr:row>
      <xdr:rowOff>3810</xdr:rowOff>
    </xdr:from>
    <xdr:to>
      <xdr:col>1</xdr:col>
      <xdr:colOff>1417320</xdr:colOff>
      <xdr:row>186</xdr:row>
      <xdr:rowOff>601980</xdr:rowOff>
    </xdr:to>
    <xdr:pic>
      <xdr:nvPicPr>
        <xdr:cNvPr id="112" name="image386.png"/>
        <xdr:cNvPicPr preferRelativeResize="0"/>
      </xdr:nvPicPr>
      <xdr:blipFill>
        <a:blip xmlns:r="http://schemas.openxmlformats.org/officeDocument/2006/relationships" r:embed="rId104" cstate="print"/>
        <a:stretch>
          <a:fillRect/>
        </a:stretch>
      </xdr:blipFill>
      <xdr:spPr>
        <a:xfrm>
          <a:off x="2213610" y="121154190"/>
          <a:ext cx="842010" cy="598170"/>
        </a:xfrm>
        <a:prstGeom prst="rect">
          <a:avLst/>
        </a:prstGeom>
        <a:noFill/>
      </xdr:spPr>
    </xdr:pic>
    <xdr:clientData fLocksWithSheet="0"/>
  </xdr:twoCellAnchor>
  <xdr:twoCellAnchor>
    <xdr:from>
      <xdr:col>1</xdr:col>
      <xdr:colOff>259080</xdr:colOff>
      <xdr:row>183</xdr:row>
      <xdr:rowOff>118110</xdr:rowOff>
    </xdr:from>
    <xdr:to>
      <xdr:col>1</xdr:col>
      <xdr:colOff>1744980</xdr:colOff>
      <xdr:row>183</xdr:row>
      <xdr:rowOff>514350</xdr:rowOff>
    </xdr:to>
    <xdr:pic>
      <xdr:nvPicPr>
        <xdr:cNvPr id="113" name="image375.png"/>
        <xdr:cNvPicPr preferRelativeResize="0"/>
      </xdr:nvPicPr>
      <xdr:blipFill>
        <a:blip xmlns:r="http://schemas.openxmlformats.org/officeDocument/2006/relationships" r:embed="rId105" cstate="print"/>
        <a:stretch>
          <a:fillRect/>
        </a:stretch>
      </xdr:blipFill>
      <xdr:spPr>
        <a:xfrm>
          <a:off x="1897380" y="119675910"/>
          <a:ext cx="1485900" cy="396240"/>
        </a:xfrm>
        <a:prstGeom prst="rect">
          <a:avLst/>
        </a:prstGeom>
        <a:noFill/>
      </xdr:spPr>
    </xdr:pic>
    <xdr:clientData fLocksWithSheet="0"/>
  </xdr:twoCellAnchor>
  <xdr:twoCellAnchor>
    <xdr:from>
      <xdr:col>1</xdr:col>
      <xdr:colOff>350520</xdr:colOff>
      <xdr:row>193</xdr:row>
      <xdr:rowOff>161925</xdr:rowOff>
    </xdr:from>
    <xdr:to>
      <xdr:col>1</xdr:col>
      <xdr:colOff>1562100</xdr:colOff>
      <xdr:row>193</xdr:row>
      <xdr:rowOff>480060</xdr:rowOff>
    </xdr:to>
    <xdr:pic>
      <xdr:nvPicPr>
        <xdr:cNvPr id="114" name="image388.jpg" descr="D:\工作\02.产品参数及相关资料文档\相关设备图片\3.jpg"/>
        <xdr:cNvPicPr preferRelativeResize="0"/>
      </xdr:nvPicPr>
      <xdr:blipFill>
        <a:blip xmlns:r="http://schemas.openxmlformats.org/officeDocument/2006/relationships" r:embed="rId106" cstate="print"/>
        <a:stretch>
          <a:fillRect/>
        </a:stretch>
      </xdr:blipFill>
      <xdr:spPr>
        <a:xfrm>
          <a:off x="1988820" y="125472825"/>
          <a:ext cx="1211580" cy="318135"/>
        </a:xfrm>
        <a:prstGeom prst="rect">
          <a:avLst/>
        </a:prstGeom>
        <a:noFill/>
      </xdr:spPr>
    </xdr:pic>
    <xdr:clientData fLocksWithSheet="0"/>
  </xdr:twoCellAnchor>
  <xdr:twoCellAnchor>
    <xdr:from>
      <xdr:col>1</xdr:col>
      <xdr:colOff>259080</xdr:colOff>
      <xdr:row>194</xdr:row>
      <xdr:rowOff>106680</xdr:rowOff>
    </xdr:from>
    <xdr:to>
      <xdr:col>1</xdr:col>
      <xdr:colOff>1653540</xdr:colOff>
      <xdr:row>194</xdr:row>
      <xdr:rowOff>546375</xdr:rowOff>
    </xdr:to>
    <xdr:pic>
      <xdr:nvPicPr>
        <xdr:cNvPr id="115" name="image389.png"/>
        <xdr:cNvPicPr preferRelativeResize="0">
          <a:picLocks noChangeAspect="1" noChangeArrowheads="1"/>
        </xdr:cNvPicPr>
      </xdr:nvPicPr>
      <xdr:blipFill>
        <a:blip xmlns:r="http://schemas.openxmlformats.org/officeDocument/2006/relationships" r:embed="rId107" cstate="print"/>
        <a:srcRect/>
        <a:stretch>
          <a:fillRect/>
        </a:stretch>
      </xdr:blipFill>
      <xdr:spPr bwMode="auto">
        <a:xfrm>
          <a:off x="1897380" y="126065280"/>
          <a:ext cx="1394460" cy="439695"/>
        </a:xfrm>
        <a:prstGeom prst="rect">
          <a:avLst/>
        </a:prstGeom>
        <a:noFill/>
        <a:ln w="9525">
          <a:noFill/>
          <a:miter lim="800000"/>
          <a:headEnd/>
          <a:tailEnd/>
        </a:ln>
      </xdr:spPr>
    </xdr:pic>
    <xdr:clientData fLocksWithSheet="0"/>
  </xdr:twoCellAnchor>
  <xdr:twoCellAnchor>
    <xdr:from>
      <xdr:col>1</xdr:col>
      <xdr:colOff>137160</xdr:colOff>
      <xdr:row>220</xdr:row>
      <xdr:rowOff>137160</xdr:rowOff>
    </xdr:from>
    <xdr:to>
      <xdr:col>1</xdr:col>
      <xdr:colOff>1996440</xdr:colOff>
      <xdr:row>220</xdr:row>
      <xdr:rowOff>998220</xdr:rowOff>
    </xdr:to>
    <xdr:pic>
      <xdr:nvPicPr>
        <xdr:cNvPr id="116" name="image396.png"/>
        <xdr:cNvPicPr preferRelativeResize="0">
          <a:picLocks noChangeAspect="1" noChangeArrowheads="1"/>
        </xdr:cNvPicPr>
      </xdr:nvPicPr>
      <xdr:blipFill>
        <a:blip xmlns:r="http://schemas.openxmlformats.org/officeDocument/2006/relationships" r:embed="rId108" cstate="print"/>
        <a:srcRect/>
        <a:stretch>
          <a:fillRect/>
        </a:stretch>
      </xdr:blipFill>
      <xdr:spPr bwMode="auto">
        <a:xfrm>
          <a:off x="2026920" y="62720220"/>
          <a:ext cx="1859280" cy="861060"/>
        </a:xfrm>
        <a:prstGeom prst="rect">
          <a:avLst/>
        </a:prstGeom>
        <a:noFill/>
        <a:ln w="9525">
          <a:noFill/>
          <a:miter lim="800000"/>
          <a:headEnd/>
          <a:tailEnd/>
        </a:ln>
      </xdr:spPr>
    </xdr:pic>
    <xdr:clientData fLocksWithSheet="0"/>
  </xdr:twoCellAnchor>
  <xdr:twoCellAnchor>
    <xdr:from>
      <xdr:col>1</xdr:col>
      <xdr:colOff>575311</xdr:colOff>
      <xdr:row>213</xdr:row>
      <xdr:rowOff>386715</xdr:rowOff>
    </xdr:from>
    <xdr:to>
      <xdr:col>1</xdr:col>
      <xdr:colOff>1417320</xdr:colOff>
      <xdr:row>214</xdr:row>
      <xdr:rowOff>350520</xdr:rowOff>
    </xdr:to>
    <xdr:pic>
      <xdr:nvPicPr>
        <xdr:cNvPr id="117" name="image390.png"/>
        <xdr:cNvPicPr preferRelativeResize="0"/>
      </xdr:nvPicPr>
      <xdr:blipFill>
        <a:blip xmlns:r="http://schemas.openxmlformats.org/officeDocument/2006/relationships" r:embed="rId109" cstate="print"/>
        <a:stretch>
          <a:fillRect/>
        </a:stretch>
      </xdr:blipFill>
      <xdr:spPr>
        <a:xfrm>
          <a:off x="2213611" y="137904855"/>
          <a:ext cx="842009" cy="611505"/>
        </a:xfrm>
        <a:prstGeom prst="rect">
          <a:avLst/>
        </a:prstGeom>
        <a:noFill/>
      </xdr:spPr>
    </xdr:pic>
    <xdr:clientData fLocksWithSheet="0"/>
  </xdr:twoCellAnchor>
  <xdr:twoCellAnchor>
    <xdr:from>
      <xdr:col>1</xdr:col>
      <xdr:colOff>1112520</xdr:colOff>
      <xdr:row>216</xdr:row>
      <xdr:rowOff>152400</xdr:rowOff>
    </xdr:from>
    <xdr:to>
      <xdr:col>1</xdr:col>
      <xdr:colOff>1691640</xdr:colOff>
      <xdr:row>216</xdr:row>
      <xdr:rowOff>640080</xdr:rowOff>
    </xdr:to>
    <xdr:pic>
      <xdr:nvPicPr>
        <xdr:cNvPr id="118" name="image391.png"/>
        <xdr:cNvPicPr preferRelativeResize="0">
          <a:picLocks noChangeAspect="1" noChangeArrowheads="1"/>
        </xdr:cNvPicPr>
      </xdr:nvPicPr>
      <xdr:blipFill>
        <a:blip xmlns:r="http://schemas.openxmlformats.org/officeDocument/2006/relationships" r:embed="rId110" cstate="print"/>
        <a:srcRect/>
        <a:stretch>
          <a:fillRect/>
        </a:stretch>
      </xdr:blipFill>
      <xdr:spPr bwMode="auto">
        <a:xfrm>
          <a:off x="2750820" y="139270740"/>
          <a:ext cx="579120" cy="487680"/>
        </a:xfrm>
        <a:prstGeom prst="rect">
          <a:avLst/>
        </a:prstGeom>
        <a:noFill/>
        <a:ln w="9525">
          <a:noFill/>
          <a:miter lim="800000"/>
          <a:headEnd/>
          <a:tailEnd/>
        </a:ln>
      </xdr:spPr>
    </xdr:pic>
    <xdr:clientData fLocksWithSheet="0"/>
  </xdr:twoCellAnchor>
  <xdr:twoCellAnchor>
    <xdr:from>
      <xdr:col>1</xdr:col>
      <xdr:colOff>411480</xdr:colOff>
      <xdr:row>216</xdr:row>
      <xdr:rowOff>121920</xdr:rowOff>
    </xdr:from>
    <xdr:to>
      <xdr:col>1</xdr:col>
      <xdr:colOff>960120</xdr:colOff>
      <xdr:row>216</xdr:row>
      <xdr:rowOff>556260</xdr:rowOff>
    </xdr:to>
    <xdr:pic>
      <xdr:nvPicPr>
        <xdr:cNvPr id="119" name="image392.png"/>
        <xdr:cNvPicPr preferRelativeResize="0">
          <a:picLocks noChangeAspect="1" noChangeArrowheads="1"/>
        </xdr:cNvPicPr>
      </xdr:nvPicPr>
      <xdr:blipFill>
        <a:blip xmlns:r="http://schemas.openxmlformats.org/officeDocument/2006/relationships" r:embed="rId111" cstate="print"/>
        <a:srcRect/>
        <a:stretch>
          <a:fillRect/>
        </a:stretch>
      </xdr:blipFill>
      <xdr:spPr bwMode="auto">
        <a:xfrm>
          <a:off x="2049780" y="139240260"/>
          <a:ext cx="548640" cy="434340"/>
        </a:xfrm>
        <a:prstGeom prst="rect">
          <a:avLst/>
        </a:prstGeom>
        <a:noFill/>
        <a:ln w="9525">
          <a:noFill/>
          <a:miter lim="800000"/>
          <a:headEnd/>
          <a:tailEnd/>
        </a:ln>
      </xdr:spPr>
    </xdr:pic>
    <xdr:clientData fLocksWithSheet="0"/>
  </xdr:twoCellAnchor>
  <xdr:twoCellAnchor>
    <xdr:from>
      <xdr:col>1</xdr:col>
      <xdr:colOff>611505</xdr:colOff>
      <xdr:row>217</xdr:row>
      <xdr:rowOff>51435</xdr:rowOff>
    </xdr:from>
    <xdr:to>
      <xdr:col>1</xdr:col>
      <xdr:colOff>1310640</xdr:colOff>
      <xdr:row>217</xdr:row>
      <xdr:rowOff>592455</xdr:rowOff>
    </xdr:to>
    <xdr:pic>
      <xdr:nvPicPr>
        <xdr:cNvPr id="120" name="image393.png"/>
        <xdr:cNvPicPr preferRelativeResize="0"/>
      </xdr:nvPicPr>
      <xdr:blipFill>
        <a:blip xmlns:r="http://schemas.openxmlformats.org/officeDocument/2006/relationships" r:embed="rId112" cstate="print"/>
        <a:stretch>
          <a:fillRect/>
        </a:stretch>
      </xdr:blipFill>
      <xdr:spPr>
        <a:xfrm>
          <a:off x="2249805" y="139817475"/>
          <a:ext cx="699135" cy="541020"/>
        </a:xfrm>
        <a:prstGeom prst="rect">
          <a:avLst/>
        </a:prstGeom>
        <a:noFill/>
      </xdr:spPr>
    </xdr:pic>
    <xdr:clientData fLocksWithSheet="0"/>
  </xdr:twoCellAnchor>
  <xdr:twoCellAnchor>
    <xdr:from>
      <xdr:col>1</xdr:col>
      <xdr:colOff>245745</xdr:colOff>
      <xdr:row>224</xdr:row>
      <xdr:rowOff>144780</xdr:rowOff>
    </xdr:from>
    <xdr:to>
      <xdr:col>1</xdr:col>
      <xdr:colOff>1735356</xdr:colOff>
      <xdr:row>224</xdr:row>
      <xdr:rowOff>445816</xdr:rowOff>
    </xdr:to>
    <xdr:pic>
      <xdr:nvPicPr>
        <xdr:cNvPr id="121" name="image394.png"/>
        <xdr:cNvPicPr preferRelativeResize="0"/>
      </xdr:nvPicPr>
      <xdr:blipFill>
        <a:blip xmlns:r="http://schemas.openxmlformats.org/officeDocument/2006/relationships" r:embed="rId113" cstate="print"/>
        <a:stretch>
          <a:fillRect/>
        </a:stretch>
      </xdr:blipFill>
      <xdr:spPr>
        <a:xfrm>
          <a:off x="1884045" y="143637000"/>
          <a:ext cx="1489611" cy="301036"/>
        </a:xfrm>
        <a:prstGeom prst="rect">
          <a:avLst/>
        </a:prstGeom>
        <a:noFill/>
      </xdr:spPr>
    </xdr:pic>
    <xdr:clientData fLocksWithSheet="0"/>
  </xdr:twoCellAnchor>
  <xdr:twoCellAnchor>
    <xdr:from>
      <xdr:col>1</xdr:col>
      <xdr:colOff>253365</xdr:colOff>
      <xdr:row>225</xdr:row>
      <xdr:rowOff>213360</xdr:rowOff>
    </xdr:from>
    <xdr:to>
      <xdr:col>1</xdr:col>
      <xdr:colOff>1653487</xdr:colOff>
      <xdr:row>225</xdr:row>
      <xdr:rowOff>405765</xdr:rowOff>
    </xdr:to>
    <xdr:pic>
      <xdr:nvPicPr>
        <xdr:cNvPr id="122" name="image398.png"/>
        <xdr:cNvPicPr preferRelativeResize="0"/>
      </xdr:nvPicPr>
      <xdr:blipFill>
        <a:blip xmlns:r="http://schemas.openxmlformats.org/officeDocument/2006/relationships" r:embed="rId114" cstate="print"/>
        <a:stretch>
          <a:fillRect/>
        </a:stretch>
      </xdr:blipFill>
      <xdr:spPr>
        <a:xfrm>
          <a:off x="1891665" y="144353280"/>
          <a:ext cx="1400122" cy="192405"/>
        </a:xfrm>
        <a:prstGeom prst="rect">
          <a:avLst/>
        </a:prstGeom>
        <a:noFill/>
      </xdr:spPr>
    </xdr:pic>
    <xdr:clientData fLocksWithSheet="0"/>
  </xdr:twoCellAnchor>
  <xdr:twoCellAnchor>
    <xdr:from>
      <xdr:col>1</xdr:col>
      <xdr:colOff>360045</xdr:colOff>
      <xdr:row>176</xdr:row>
      <xdr:rowOff>167640</xdr:rowOff>
    </xdr:from>
    <xdr:to>
      <xdr:col>1</xdr:col>
      <xdr:colOff>1592580</xdr:colOff>
      <xdr:row>176</xdr:row>
      <xdr:rowOff>588645</xdr:rowOff>
    </xdr:to>
    <xdr:pic>
      <xdr:nvPicPr>
        <xdr:cNvPr id="123" name="image395.png"/>
        <xdr:cNvPicPr preferRelativeResize="0"/>
      </xdr:nvPicPr>
      <xdr:blipFill>
        <a:blip xmlns:r="http://schemas.openxmlformats.org/officeDocument/2006/relationships" r:embed="rId115" cstate="print"/>
        <a:stretch>
          <a:fillRect/>
        </a:stretch>
      </xdr:blipFill>
      <xdr:spPr>
        <a:xfrm>
          <a:off x="1998345" y="115191540"/>
          <a:ext cx="1232535" cy="421005"/>
        </a:xfrm>
        <a:prstGeom prst="rect">
          <a:avLst/>
        </a:prstGeom>
        <a:noFill/>
      </xdr:spPr>
    </xdr:pic>
    <xdr:clientData fLocksWithSheet="0"/>
  </xdr:twoCellAnchor>
  <xdr:twoCellAnchor>
    <xdr:from>
      <xdr:col>1</xdr:col>
      <xdr:colOff>266700</xdr:colOff>
      <xdr:row>197</xdr:row>
      <xdr:rowOff>68580</xdr:rowOff>
    </xdr:from>
    <xdr:to>
      <xdr:col>1</xdr:col>
      <xdr:colOff>1524000</xdr:colOff>
      <xdr:row>197</xdr:row>
      <xdr:rowOff>525780</xdr:rowOff>
    </xdr:to>
    <xdr:pic>
      <xdr:nvPicPr>
        <xdr:cNvPr id="124" name="image373.png"/>
        <xdr:cNvPicPr preferRelativeResize="0">
          <a:picLocks noChangeAspect="1" noChangeArrowheads="1"/>
        </xdr:cNvPicPr>
      </xdr:nvPicPr>
      <xdr:blipFill>
        <a:blip xmlns:r="http://schemas.openxmlformats.org/officeDocument/2006/relationships" r:embed="rId116" cstate="print"/>
        <a:srcRect/>
        <a:stretch>
          <a:fillRect/>
        </a:stretch>
      </xdr:blipFill>
      <xdr:spPr bwMode="auto">
        <a:xfrm>
          <a:off x="1905000" y="127970280"/>
          <a:ext cx="1257300" cy="457200"/>
        </a:xfrm>
        <a:prstGeom prst="rect">
          <a:avLst/>
        </a:prstGeom>
        <a:noFill/>
        <a:ln w="9525">
          <a:noFill/>
          <a:miter lim="800000"/>
          <a:headEnd/>
          <a:tailEnd/>
        </a:ln>
      </xdr:spPr>
    </xdr:pic>
    <xdr:clientData fLocksWithSheet="0"/>
  </xdr:twoCellAnchor>
  <xdr:twoCellAnchor>
    <xdr:from>
      <xdr:col>1</xdr:col>
      <xdr:colOff>0</xdr:colOff>
      <xdr:row>200</xdr:row>
      <xdr:rowOff>0</xdr:rowOff>
    </xdr:from>
    <xdr:to>
      <xdr:col>1</xdr:col>
      <xdr:colOff>1432560</xdr:colOff>
      <xdr:row>200</xdr:row>
      <xdr:rowOff>511629</xdr:rowOff>
    </xdr:to>
    <xdr:pic>
      <xdr:nvPicPr>
        <xdr:cNvPr id="125" name="image397.png"/>
        <xdr:cNvPicPr preferRelativeResize="0">
          <a:picLocks noChangeAspect="1" noChangeArrowheads="1"/>
        </xdr:cNvPicPr>
      </xdr:nvPicPr>
      <xdr:blipFill>
        <a:blip xmlns:r="http://schemas.openxmlformats.org/officeDocument/2006/relationships" r:embed="rId117" cstate="print"/>
        <a:srcRect/>
        <a:stretch>
          <a:fillRect/>
        </a:stretch>
      </xdr:blipFill>
      <xdr:spPr bwMode="auto">
        <a:xfrm>
          <a:off x="1638300" y="129494280"/>
          <a:ext cx="1432560" cy="511629"/>
        </a:xfrm>
        <a:prstGeom prst="rect">
          <a:avLst/>
        </a:prstGeom>
        <a:noFill/>
        <a:ln w="9525">
          <a:noFill/>
          <a:miter lim="800000"/>
          <a:headEnd/>
          <a:tailEnd/>
        </a:ln>
      </xdr:spPr>
    </xdr:pic>
    <xdr:clientData fLocksWithSheet="0"/>
  </xdr:twoCellAnchor>
  <xdr:twoCellAnchor>
    <xdr:from>
      <xdr:col>1</xdr:col>
      <xdr:colOff>160020</xdr:colOff>
      <xdr:row>203</xdr:row>
      <xdr:rowOff>160020</xdr:rowOff>
    </xdr:from>
    <xdr:to>
      <xdr:col>1</xdr:col>
      <xdr:colOff>1524000</xdr:colOff>
      <xdr:row>203</xdr:row>
      <xdr:rowOff>562300</xdr:rowOff>
    </xdr:to>
    <xdr:pic>
      <xdr:nvPicPr>
        <xdr:cNvPr id="126" name="image400.png"/>
        <xdr:cNvPicPr preferRelativeResize="0">
          <a:picLocks noChangeAspect="1" noChangeArrowheads="1"/>
        </xdr:cNvPicPr>
      </xdr:nvPicPr>
      <xdr:blipFill>
        <a:blip xmlns:r="http://schemas.openxmlformats.org/officeDocument/2006/relationships" r:embed="rId118" cstate="print"/>
        <a:srcRect/>
        <a:stretch>
          <a:fillRect/>
        </a:stretch>
      </xdr:blipFill>
      <xdr:spPr bwMode="auto">
        <a:xfrm>
          <a:off x="1798320" y="131597400"/>
          <a:ext cx="1363980" cy="402280"/>
        </a:xfrm>
        <a:prstGeom prst="rect">
          <a:avLst/>
        </a:prstGeom>
        <a:noFill/>
        <a:ln w="9525">
          <a:noFill/>
          <a:miter lim="800000"/>
          <a:headEnd/>
          <a:tailEnd/>
        </a:ln>
      </xdr:spPr>
    </xdr:pic>
    <xdr:clientData fLocksWithSheet="0"/>
  </xdr:twoCellAnchor>
  <xdr:twoCellAnchor>
    <xdr:from>
      <xdr:col>1</xdr:col>
      <xdr:colOff>594360</xdr:colOff>
      <xdr:row>202</xdr:row>
      <xdr:rowOff>121920</xdr:rowOff>
    </xdr:from>
    <xdr:to>
      <xdr:col>1</xdr:col>
      <xdr:colOff>1249680</xdr:colOff>
      <xdr:row>203</xdr:row>
      <xdr:rowOff>0</xdr:rowOff>
    </xdr:to>
    <xdr:pic>
      <xdr:nvPicPr>
        <xdr:cNvPr id="127" name="image399.png"/>
        <xdr:cNvPicPr preferRelativeResize="0">
          <a:picLocks noChangeAspect="1" noChangeArrowheads="1"/>
        </xdr:cNvPicPr>
      </xdr:nvPicPr>
      <xdr:blipFill>
        <a:blip xmlns:r="http://schemas.openxmlformats.org/officeDocument/2006/relationships" r:embed="rId119" cstate="print"/>
        <a:srcRect/>
        <a:stretch>
          <a:fillRect/>
        </a:stretch>
      </xdr:blipFill>
      <xdr:spPr bwMode="auto">
        <a:xfrm>
          <a:off x="2232660" y="130911600"/>
          <a:ext cx="655320" cy="525780"/>
        </a:xfrm>
        <a:prstGeom prst="rect">
          <a:avLst/>
        </a:prstGeom>
        <a:noFill/>
        <a:ln w="9525">
          <a:noFill/>
          <a:miter lim="800000"/>
          <a:headEnd/>
          <a:tailEnd/>
        </a:ln>
      </xdr:spPr>
    </xdr:pic>
    <xdr:clientData fLocksWithSheet="0"/>
  </xdr:twoCellAnchor>
  <xdr:twoCellAnchor>
    <xdr:from>
      <xdr:col>1</xdr:col>
      <xdr:colOff>601980</xdr:colOff>
      <xdr:row>201</xdr:row>
      <xdr:rowOff>22860</xdr:rowOff>
    </xdr:from>
    <xdr:to>
      <xdr:col>1</xdr:col>
      <xdr:colOff>1257300</xdr:colOff>
      <xdr:row>201</xdr:row>
      <xdr:rowOff>544028</xdr:rowOff>
    </xdr:to>
    <xdr:pic>
      <xdr:nvPicPr>
        <xdr:cNvPr id="128" name="image401.png"/>
        <xdr:cNvPicPr preferRelativeResize="0">
          <a:picLocks noChangeAspect="1" noChangeArrowheads="1"/>
        </xdr:cNvPicPr>
      </xdr:nvPicPr>
      <xdr:blipFill>
        <a:blip xmlns:r="http://schemas.openxmlformats.org/officeDocument/2006/relationships" r:embed="rId120" cstate="print"/>
        <a:srcRect/>
        <a:stretch>
          <a:fillRect/>
        </a:stretch>
      </xdr:blipFill>
      <xdr:spPr bwMode="auto">
        <a:xfrm>
          <a:off x="2240280" y="130164840"/>
          <a:ext cx="655320" cy="521168"/>
        </a:xfrm>
        <a:prstGeom prst="rect">
          <a:avLst/>
        </a:prstGeom>
        <a:noFill/>
        <a:ln w="9525">
          <a:noFill/>
          <a:miter lim="800000"/>
          <a:headEnd/>
          <a:tailEnd/>
        </a:ln>
      </xdr:spPr>
    </xdr:pic>
    <xdr:clientData fLocksWithSheet="0"/>
  </xdr:twoCellAnchor>
  <xdr:twoCellAnchor>
    <xdr:from>
      <xdr:col>1</xdr:col>
      <xdr:colOff>594360</xdr:colOff>
      <xdr:row>205</xdr:row>
      <xdr:rowOff>236220</xdr:rowOff>
    </xdr:from>
    <xdr:to>
      <xdr:col>1</xdr:col>
      <xdr:colOff>1173480</xdr:colOff>
      <xdr:row>206</xdr:row>
      <xdr:rowOff>0</xdr:rowOff>
    </xdr:to>
    <xdr:pic>
      <xdr:nvPicPr>
        <xdr:cNvPr id="129" name="image402.png"/>
        <xdr:cNvPicPr preferRelativeResize="0">
          <a:picLocks noChangeAspect="1" noChangeArrowheads="1"/>
        </xdr:cNvPicPr>
      </xdr:nvPicPr>
      <xdr:blipFill>
        <a:blip xmlns:r="http://schemas.openxmlformats.org/officeDocument/2006/relationships" r:embed="rId121" cstate="print"/>
        <a:srcRect/>
        <a:stretch>
          <a:fillRect/>
        </a:stretch>
      </xdr:blipFill>
      <xdr:spPr bwMode="auto">
        <a:xfrm>
          <a:off x="2232660" y="132969000"/>
          <a:ext cx="579120" cy="411480"/>
        </a:xfrm>
        <a:prstGeom prst="rect">
          <a:avLst/>
        </a:prstGeom>
        <a:noFill/>
        <a:ln w="9525">
          <a:noFill/>
          <a:miter lim="800000"/>
          <a:headEnd/>
          <a:tailEnd/>
        </a:ln>
      </xdr:spPr>
    </xdr:pic>
    <xdr:clientData fLocksWithSheet="0"/>
  </xdr:twoCellAnchor>
  <xdr:twoCellAnchor>
    <xdr:from>
      <xdr:col>1</xdr:col>
      <xdr:colOff>624840</xdr:colOff>
      <xdr:row>206</xdr:row>
      <xdr:rowOff>274320</xdr:rowOff>
    </xdr:from>
    <xdr:to>
      <xdr:col>1</xdr:col>
      <xdr:colOff>1257300</xdr:colOff>
      <xdr:row>207</xdr:row>
      <xdr:rowOff>0</xdr:rowOff>
    </xdr:to>
    <xdr:pic>
      <xdr:nvPicPr>
        <xdr:cNvPr id="130" name="image404.png"/>
        <xdr:cNvPicPr preferRelativeResize="0">
          <a:picLocks noChangeAspect="1" noChangeArrowheads="1"/>
        </xdr:cNvPicPr>
      </xdr:nvPicPr>
      <xdr:blipFill>
        <a:blip xmlns:r="http://schemas.openxmlformats.org/officeDocument/2006/relationships" r:embed="rId122" cstate="print"/>
        <a:srcRect/>
        <a:stretch>
          <a:fillRect/>
        </a:stretch>
      </xdr:blipFill>
      <xdr:spPr bwMode="auto">
        <a:xfrm>
          <a:off x="2263140" y="133654800"/>
          <a:ext cx="632460" cy="373380"/>
        </a:xfrm>
        <a:prstGeom prst="rect">
          <a:avLst/>
        </a:prstGeom>
        <a:noFill/>
        <a:ln w="9525">
          <a:noFill/>
          <a:miter lim="800000"/>
          <a:headEnd/>
          <a:tailEnd/>
        </a:ln>
      </xdr:spPr>
    </xdr:pic>
    <xdr:clientData fLocksWithSheet="0"/>
  </xdr:twoCellAnchor>
  <xdr:twoCellAnchor>
    <xdr:from>
      <xdr:col>1</xdr:col>
      <xdr:colOff>190500</xdr:colOff>
      <xdr:row>226</xdr:row>
      <xdr:rowOff>15240</xdr:rowOff>
    </xdr:from>
    <xdr:to>
      <xdr:col>1</xdr:col>
      <xdr:colOff>1661160</xdr:colOff>
      <xdr:row>226</xdr:row>
      <xdr:rowOff>609600</xdr:rowOff>
    </xdr:to>
    <xdr:pic>
      <xdr:nvPicPr>
        <xdr:cNvPr id="131" name="image403.jpg"/>
        <xdr:cNvPicPr preferRelativeResize="0">
          <a:picLocks noChangeAspect="1" noChangeArrowheads="1"/>
        </xdr:cNvPicPr>
      </xdr:nvPicPr>
      <xdr:blipFill>
        <a:blip xmlns:r="http://schemas.openxmlformats.org/officeDocument/2006/relationships" r:embed="rId123" cstate="print"/>
        <a:srcRect/>
        <a:stretch>
          <a:fillRect/>
        </a:stretch>
      </xdr:blipFill>
      <xdr:spPr bwMode="auto">
        <a:xfrm>
          <a:off x="1828800" y="144802860"/>
          <a:ext cx="1470660" cy="594360"/>
        </a:xfrm>
        <a:prstGeom prst="rect">
          <a:avLst/>
        </a:prstGeom>
        <a:noFill/>
        <a:ln w="9525">
          <a:noFill/>
          <a:miter lim="800000"/>
          <a:headEnd/>
          <a:tailEnd/>
        </a:ln>
      </xdr:spPr>
    </xdr:pic>
    <xdr:clientData fLocksWithSheet="0"/>
  </xdr:twoCellAnchor>
  <xdr:twoCellAnchor>
    <xdr:from>
      <xdr:col>1</xdr:col>
      <xdr:colOff>287655</xdr:colOff>
      <xdr:row>226</xdr:row>
      <xdr:rowOff>632460</xdr:rowOff>
    </xdr:from>
    <xdr:to>
      <xdr:col>1</xdr:col>
      <xdr:colOff>1630736</xdr:colOff>
      <xdr:row>227</xdr:row>
      <xdr:rowOff>575310</xdr:rowOff>
    </xdr:to>
    <xdr:pic>
      <xdr:nvPicPr>
        <xdr:cNvPr id="132" name="image405.jpg"/>
        <xdr:cNvPicPr preferRelativeResize="0"/>
      </xdr:nvPicPr>
      <xdr:blipFill>
        <a:blip xmlns:r="http://schemas.openxmlformats.org/officeDocument/2006/relationships" r:embed="rId124" cstate="print"/>
        <a:stretch>
          <a:fillRect/>
        </a:stretch>
      </xdr:blipFill>
      <xdr:spPr>
        <a:xfrm>
          <a:off x="1925955" y="145420080"/>
          <a:ext cx="1343081" cy="590550"/>
        </a:xfrm>
        <a:prstGeom prst="rect">
          <a:avLst/>
        </a:prstGeom>
        <a:noFill/>
      </xdr:spPr>
    </xdr:pic>
    <xdr:clientData fLocksWithSheet="0"/>
  </xdr:twoCellAnchor>
  <xdr:twoCellAnchor>
    <xdr:from>
      <xdr:col>1</xdr:col>
      <xdr:colOff>188595</xdr:colOff>
      <xdr:row>230</xdr:row>
      <xdr:rowOff>192406</xdr:rowOff>
    </xdr:from>
    <xdr:to>
      <xdr:col>1</xdr:col>
      <xdr:colOff>1352499</xdr:colOff>
      <xdr:row>231</xdr:row>
      <xdr:rowOff>424876</xdr:rowOff>
    </xdr:to>
    <xdr:pic>
      <xdr:nvPicPr>
        <xdr:cNvPr id="133" name="image420.jpg"/>
        <xdr:cNvPicPr preferRelativeResize="0"/>
      </xdr:nvPicPr>
      <xdr:blipFill>
        <a:blip xmlns:r="http://schemas.openxmlformats.org/officeDocument/2006/relationships" r:embed="rId125" cstate="print"/>
        <a:stretch>
          <a:fillRect/>
        </a:stretch>
      </xdr:blipFill>
      <xdr:spPr>
        <a:xfrm>
          <a:off x="2322195" y="2181226"/>
          <a:ext cx="1163904" cy="1825050"/>
        </a:xfrm>
        <a:prstGeom prst="rect">
          <a:avLst/>
        </a:prstGeom>
        <a:noFill/>
      </xdr:spPr>
    </xdr:pic>
    <xdr:clientData fLocksWithSheet="0"/>
  </xdr:twoCellAnchor>
  <xdr:twoCellAnchor>
    <xdr:from>
      <xdr:col>1</xdr:col>
      <xdr:colOff>198120</xdr:colOff>
      <xdr:row>234</xdr:row>
      <xdr:rowOff>51435</xdr:rowOff>
    </xdr:from>
    <xdr:to>
      <xdr:col>1</xdr:col>
      <xdr:colOff>1428654</xdr:colOff>
      <xdr:row>235</xdr:row>
      <xdr:rowOff>196215</xdr:rowOff>
    </xdr:to>
    <xdr:pic>
      <xdr:nvPicPr>
        <xdr:cNvPr id="134" name="image422.jpg"/>
        <xdr:cNvPicPr preferRelativeResize="0"/>
      </xdr:nvPicPr>
      <xdr:blipFill>
        <a:blip xmlns:r="http://schemas.openxmlformats.org/officeDocument/2006/relationships" r:embed="rId126" cstate="print"/>
        <a:stretch>
          <a:fillRect/>
        </a:stretch>
      </xdr:blipFill>
      <xdr:spPr>
        <a:xfrm>
          <a:off x="2331720" y="7686675"/>
          <a:ext cx="1230534" cy="1303020"/>
        </a:xfrm>
        <a:prstGeom prst="rect">
          <a:avLst/>
        </a:prstGeom>
        <a:noFill/>
      </xdr:spPr>
    </xdr:pic>
    <xdr:clientData fLocksWithSheet="0"/>
  </xdr:twoCellAnchor>
  <xdr:twoCellAnchor>
    <xdr:from>
      <xdr:col>1</xdr:col>
      <xdr:colOff>76200</xdr:colOff>
      <xdr:row>239</xdr:row>
      <xdr:rowOff>106681</xdr:rowOff>
    </xdr:from>
    <xdr:to>
      <xdr:col>1</xdr:col>
      <xdr:colOff>1531620</xdr:colOff>
      <xdr:row>240</xdr:row>
      <xdr:rowOff>434341</xdr:rowOff>
    </xdr:to>
    <xdr:pic>
      <xdr:nvPicPr>
        <xdr:cNvPr id="135" name="image423.jpg"/>
        <xdr:cNvPicPr preferRelativeResize="0"/>
      </xdr:nvPicPr>
      <xdr:blipFill>
        <a:blip xmlns:r="http://schemas.openxmlformats.org/officeDocument/2006/relationships" r:embed="rId127" cstate="print"/>
        <a:stretch>
          <a:fillRect/>
        </a:stretch>
      </xdr:blipFill>
      <xdr:spPr>
        <a:xfrm>
          <a:off x="2209800" y="13822681"/>
          <a:ext cx="1455420" cy="1630680"/>
        </a:xfrm>
        <a:prstGeom prst="rect">
          <a:avLst/>
        </a:prstGeom>
        <a:noFill/>
      </xdr:spPr>
    </xdr:pic>
    <xdr:clientData fLocksWithSheet="0"/>
  </xdr:twoCellAnchor>
  <xdr:twoCellAnchor>
    <xdr:from>
      <xdr:col>1</xdr:col>
      <xdr:colOff>95250</xdr:colOff>
      <xdr:row>243</xdr:row>
      <xdr:rowOff>154305</xdr:rowOff>
    </xdr:from>
    <xdr:to>
      <xdr:col>1</xdr:col>
      <xdr:colOff>1476429</xdr:colOff>
      <xdr:row>244</xdr:row>
      <xdr:rowOff>424872</xdr:rowOff>
    </xdr:to>
    <xdr:pic>
      <xdr:nvPicPr>
        <xdr:cNvPr id="136" name="image424.jpg"/>
        <xdr:cNvPicPr preferRelativeResize="0"/>
      </xdr:nvPicPr>
      <xdr:blipFill>
        <a:blip xmlns:r="http://schemas.openxmlformats.org/officeDocument/2006/relationships" r:embed="rId128" cstate="print"/>
        <a:stretch>
          <a:fillRect/>
        </a:stretch>
      </xdr:blipFill>
      <xdr:spPr>
        <a:xfrm>
          <a:off x="2228850" y="19082385"/>
          <a:ext cx="1381179" cy="1573587"/>
        </a:xfrm>
        <a:prstGeom prst="rect">
          <a:avLst/>
        </a:prstGeom>
        <a:noFill/>
      </xdr:spPr>
    </xdr:pic>
    <xdr:clientData fLocksWithSheet="0"/>
  </xdr:twoCellAnchor>
  <xdr:twoCellAnchor>
    <xdr:from>
      <xdr:col>1</xdr:col>
      <xdr:colOff>121920</xdr:colOff>
      <xdr:row>246</xdr:row>
      <xdr:rowOff>443865</xdr:rowOff>
    </xdr:from>
    <xdr:to>
      <xdr:col>1</xdr:col>
      <xdr:colOff>1503099</xdr:colOff>
      <xdr:row>247</xdr:row>
      <xdr:rowOff>628744</xdr:rowOff>
    </xdr:to>
    <xdr:pic>
      <xdr:nvPicPr>
        <xdr:cNvPr id="137" name="image426.jpg"/>
        <xdr:cNvPicPr preferRelativeResize="0"/>
      </xdr:nvPicPr>
      <xdr:blipFill>
        <a:blip xmlns:r="http://schemas.openxmlformats.org/officeDocument/2006/relationships" r:embed="rId129" cstate="print"/>
        <a:stretch>
          <a:fillRect/>
        </a:stretch>
      </xdr:blipFill>
      <xdr:spPr>
        <a:xfrm>
          <a:off x="2255520" y="23281005"/>
          <a:ext cx="1381179" cy="1777459"/>
        </a:xfrm>
        <a:prstGeom prst="rect">
          <a:avLst/>
        </a:prstGeom>
        <a:noFill/>
      </xdr:spPr>
    </xdr:pic>
    <xdr:clientData fLocksWithSheet="0"/>
  </xdr:twoCellAnchor>
  <xdr:twoCellAnchor>
    <xdr:from>
      <xdr:col>1</xdr:col>
      <xdr:colOff>131445</xdr:colOff>
      <xdr:row>249</xdr:row>
      <xdr:rowOff>493396</xdr:rowOff>
    </xdr:from>
    <xdr:to>
      <xdr:col>1</xdr:col>
      <xdr:colOff>1503045</xdr:colOff>
      <xdr:row>250</xdr:row>
      <xdr:rowOff>714376</xdr:rowOff>
    </xdr:to>
    <xdr:pic>
      <xdr:nvPicPr>
        <xdr:cNvPr id="138" name="image427.jpg"/>
        <xdr:cNvPicPr preferRelativeResize="0"/>
      </xdr:nvPicPr>
      <xdr:blipFill>
        <a:blip xmlns:r="http://schemas.openxmlformats.org/officeDocument/2006/relationships" r:embed="rId130" cstate="print"/>
        <a:stretch>
          <a:fillRect/>
        </a:stretch>
      </xdr:blipFill>
      <xdr:spPr>
        <a:xfrm>
          <a:off x="2265045" y="28108276"/>
          <a:ext cx="1371600" cy="1813560"/>
        </a:xfrm>
        <a:prstGeom prst="rect">
          <a:avLst/>
        </a:prstGeom>
        <a:noFill/>
      </xdr:spPr>
    </xdr:pic>
    <xdr:clientData fLocksWithSheet="0"/>
  </xdr:twoCellAnchor>
  <xdr:twoCellAnchor>
    <xdr:from>
      <xdr:col>1</xdr:col>
      <xdr:colOff>121920</xdr:colOff>
      <xdr:row>253</xdr:row>
      <xdr:rowOff>382906</xdr:rowOff>
    </xdr:from>
    <xdr:to>
      <xdr:col>1</xdr:col>
      <xdr:colOff>1531620</xdr:colOff>
      <xdr:row>255</xdr:row>
      <xdr:rowOff>184785</xdr:rowOff>
    </xdr:to>
    <xdr:pic>
      <xdr:nvPicPr>
        <xdr:cNvPr id="139" name="image428.jpg"/>
        <xdr:cNvPicPr preferRelativeResize="0"/>
      </xdr:nvPicPr>
      <xdr:blipFill>
        <a:blip xmlns:r="http://schemas.openxmlformats.org/officeDocument/2006/relationships" r:embed="rId131" cstate="print"/>
        <a:stretch>
          <a:fillRect/>
        </a:stretch>
      </xdr:blipFill>
      <xdr:spPr>
        <a:xfrm>
          <a:off x="2255520" y="33933766"/>
          <a:ext cx="1409700" cy="2118359"/>
        </a:xfrm>
        <a:prstGeom prst="rect">
          <a:avLst/>
        </a:prstGeom>
        <a:noFill/>
      </xdr:spPr>
    </xdr:pic>
    <xdr:clientData fLocksWithSheet="0"/>
  </xdr:twoCellAnchor>
  <xdr:twoCellAnchor>
    <xdr:from>
      <xdr:col>1</xdr:col>
      <xdr:colOff>121920</xdr:colOff>
      <xdr:row>260</xdr:row>
      <xdr:rowOff>123825</xdr:rowOff>
    </xdr:from>
    <xdr:to>
      <xdr:col>1</xdr:col>
      <xdr:colOff>1503099</xdr:colOff>
      <xdr:row>261</xdr:row>
      <xdr:rowOff>405765</xdr:rowOff>
    </xdr:to>
    <xdr:pic>
      <xdr:nvPicPr>
        <xdr:cNvPr id="140" name="image431.jpg"/>
        <xdr:cNvPicPr preferRelativeResize="0"/>
      </xdr:nvPicPr>
      <xdr:blipFill>
        <a:blip xmlns:r="http://schemas.openxmlformats.org/officeDocument/2006/relationships" r:embed="rId132" cstate="print"/>
        <a:stretch>
          <a:fillRect/>
        </a:stretch>
      </xdr:blipFill>
      <xdr:spPr>
        <a:xfrm>
          <a:off x="2255520" y="41325165"/>
          <a:ext cx="1381179" cy="1874520"/>
        </a:xfrm>
        <a:prstGeom prst="rect">
          <a:avLst/>
        </a:prstGeom>
        <a:noFill/>
      </xdr:spPr>
    </xdr:pic>
    <xdr:clientData fLocksWithSheet="0"/>
  </xdr:twoCellAnchor>
  <xdr:twoCellAnchor>
    <xdr:from>
      <xdr:col>1</xdr:col>
      <xdr:colOff>104775</xdr:colOff>
      <xdr:row>264</xdr:row>
      <xdr:rowOff>123825</xdr:rowOff>
    </xdr:from>
    <xdr:to>
      <xdr:col>1</xdr:col>
      <xdr:colOff>1503174</xdr:colOff>
      <xdr:row>265</xdr:row>
      <xdr:rowOff>396283</xdr:rowOff>
    </xdr:to>
    <xdr:pic>
      <xdr:nvPicPr>
        <xdr:cNvPr id="141" name="image429.jpg"/>
        <xdr:cNvPicPr preferRelativeResize="0"/>
      </xdr:nvPicPr>
      <xdr:blipFill>
        <a:blip xmlns:r="http://schemas.openxmlformats.org/officeDocument/2006/relationships" r:embed="rId133" cstate="print"/>
        <a:stretch>
          <a:fillRect/>
        </a:stretch>
      </xdr:blipFill>
      <xdr:spPr>
        <a:xfrm>
          <a:off x="2238375" y="47695485"/>
          <a:ext cx="1398399" cy="1865038"/>
        </a:xfrm>
        <a:prstGeom prst="rect">
          <a:avLst/>
        </a:prstGeom>
        <a:noFill/>
      </xdr:spPr>
    </xdr:pic>
    <xdr:clientData fLocksWithSheet="0"/>
  </xdr:twoCellAnchor>
  <xdr:twoCellAnchor>
    <xdr:from>
      <xdr:col>1</xdr:col>
      <xdr:colOff>160020</xdr:colOff>
      <xdr:row>269</xdr:row>
      <xdr:rowOff>9525</xdr:rowOff>
    </xdr:from>
    <xdr:to>
      <xdr:col>1</xdr:col>
      <xdr:colOff>1476330</xdr:colOff>
      <xdr:row>270</xdr:row>
      <xdr:rowOff>289743</xdr:rowOff>
    </xdr:to>
    <xdr:pic>
      <xdr:nvPicPr>
        <xdr:cNvPr id="142" name="image430.jpg"/>
        <xdr:cNvPicPr preferRelativeResize="0"/>
      </xdr:nvPicPr>
      <xdr:blipFill>
        <a:blip xmlns:r="http://schemas.openxmlformats.org/officeDocument/2006/relationships" r:embed="rId134" cstate="print"/>
        <a:stretch>
          <a:fillRect/>
        </a:stretch>
      </xdr:blipFill>
      <xdr:spPr>
        <a:xfrm>
          <a:off x="2293620" y="54675405"/>
          <a:ext cx="1316310" cy="1583238"/>
        </a:xfrm>
        <a:prstGeom prst="rect">
          <a:avLst/>
        </a:prstGeom>
        <a:noFill/>
      </xdr:spPr>
    </xdr:pic>
    <xdr:clientData fLocksWithSheet="0"/>
  </xdr:twoCellAnchor>
  <xdr:twoCellAnchor>
    <xdr:from>
      <xdr:col>1</xdr:col>
      <xdr:colOff>171450</xdr:colOff>
      <xdr:row>273</xdr:row>
      <xdr:rowOff>41910</xdr:rowOff>
    </xdr:from>
    <xdr:to>
      <xdr:col>1</xdr:col>
      <xdr:colOff>1466850</xdr:colOff>
      <xdr:row>274</xdr:row>
      <xdr:rowOff>237706</xdr:rowOff>
    </xdr:to>
    <xdr:pic>
      <xdr:nvPicPr>
        <xdr:cNvPr id="143" name="image432.jpg"/>
        <xdr:cNvPicPr preferRelativeResize="0"/>
      </xdr:nvPicPr>
      <xdr:blipFill>
        <a:blip xmlns:r="http://schemas.openxmlformats.org/officeDocument/2006/relationships" r:embed="rId135" cstate="print"/>
        <a:stretch>
          <a:fillRect/>
        </a:stretch>
      </xdr:blipFill>
      <xdr:spPr>
        <a:xfrm>
          <a:off x="2305050" y="59775090"/>
          <a:ext cx="1295400" cy="1354036"/>
        </a:xfrm>
        <a:prstGeom prst="rect">
          <a:avLst/>
        </a:prstGeom>
        <a:noFill/>
      </xdr:spPr>
    </xdr:pic>
    <xdr:clientData fLocksWithSheet="0"/>
  </xdr:twoCellAnchor>
  <xdr:twoCellAnchor>
    <xdr:from>
      <xdr:col>1</xdr:col>
      <xdr:colOff>93345</xdr:colOff>
      <xdr:row>276</xdr:row>
      <xdr:rowOff>445770</xdr:rowOff>
    </xdr:from>
    <xdr:to>
      <xdr:col>1</xdr:col>
      <xdr:colOff>1531568</xdr:colOff>
      <xdr:row>278</xdr:row>
      <xdr:rowOff>47797</xdr:rowOff>
    </xdr:to>
    <xdr:pic>
      <xdr:nvPicPr>
        <xdr:cNvPr id="144" name="image434.jpg"/>
        <xdr:cNvPicPr preferRelativeResize="0"/>
      </xdr:nvPicPr>
      <xdr:blipFill>
        <a:blip xmlns:r="http://schemas.openxmlformats.org/officeDocument/2006/relationships" r:embed="rId136" cstate="print"/>
        <a:stretch>
          <a:fillRect/>
        </a:stretch>
      </xdr:blipFill>
      <xdr:spPr>
        <a:xfrm>
          <a:off x="2226945" y="63798450"/>
          <a:ext cx="1438223" cy="2208067"/>
        </a:xfrm>
        <a:prstGeom prst="rect">
          <a:avLst/>
        </a:prstGeom>
        <a:noFill/>
      </xdr:spPr>
    </xdr:pic>
    <xdr:clientData fLocksWithSheet="0"/>
  </xdr:twoCellAnchor>
  <xdr:twoCellAnchor>
    <xdr:from>
      <xdr:col>1</xdr:col>
      <xdr:colOff>104775</xdr:colOff>
      <xdr:row>281</xdr:row>
      <xdr:rowOff>396240</xdr:rowOff>
    </xdr:from>
    <xdr:to>
      <xdr:col>1</xdr:col>
      <xdr:colOff>1503174</xdr:colOff>
      <xdr:row>283</xdr:row>
      <xdr:rowOff>106680</xdr:rowOff>
    </xdr:to>
    <xdr:pic>
      <xdr:nvPicPr>
        <xdr:cNvPr id="145" name="image433.jpg"/>
        <xdr:cNvPicPr preferRelativeResize="0"/>
      </xdr:nvPicPr>
      <xdr:blipFill>
        <a:blip xmlns:r="http://schemas.openxmlformats.org/officeDocument/2006/relationships" r:embed="rId137" cstate="print"/>
        <a:stretch>
          <a:fillRect/>
        </a:stretch>
      </xdr:blipFill>
      <xdr:spPr>
        <a:xfrm>
          <a:off x="2238375" y="70264020"/>
          <a:ext cx="1398399" cy="2316480"/>
        </a:xfrm>
        <a:prstGeom prst="rect">
          <a:avLst/>
        </a:prstGeom>
        <a:noFill/>
      </xdr:spPr>
    </xdr:pic>
    <xdr:clientData fLocksWithSheet="0"/>
  </xdr:twoCellAnchor>
  <xdr:twoCellAnchor>
    <xdr:from>
      <xdr:col>1</xdr:col>
      <xdr:colOff>93345</xdr:colOff>
      <xdr:row>285</xdr:row>
      <xdr:rowOff>348615</xdr:rowOff>
    </xdr:from>
    <xdr:to>
      <xdr:col>1</xdr:col>
      <xdr:colOff>1503045</xdr:colOff>
      <xdr:row>286</xdr:row>
      <xdr:rowOff>491570</xdr:rowOff>
    </xdr:to>
    <xdr:pic>
      <xdr:nvPicPr>
        <xdr:cNvPr id="146" name="image435.jpg"/>
        <xdr:cNvPicPr preferRelativeResize="0"/>
      </xdr:nvPicPr>
      <xdr:blipFill>
        <a:blip xmlns:r="http://schemas.openxmlformats.org/officeDocument/2006/relationships" r:embed="rId138" cstate="print"/>
        <a:stretch>
          <a:fillRect/>
        </a:stretch>
      </xdr:blipFill>
      <xdr:spPr>
        <a:xfrm>
          <a:off x="2226945" y="75428475"/>
          <a:ext cx="1409700" cy="1735535"/>
        </a:xfrm>
        <a:prstGeom prst="rect">
          <a:avLst/>
        </a:prstGeom>
        <a:noFill/>
      </xdr:spPr>
    </xdr:pic>
    <xdr:clientData fLocksWithSheet="0"/>
  </xdr:twoCellAnchor>
  <xdr:twoCellAnchor>
    <xdr:from>
      <xdr:col>1</xdr:col>
      <xdr:colOff>104775</xdr:colOff>
      <xdr:row>288</xdr:row>
      <xdr:rowOff>369571</xdr:rowOff>
    </xdr:from>
    <xdr:to>
      <xdr:col>1</xdr:col>
      <xdr:colOff>1504897</xdr:colOff>
      <xdr:row>289</xdr:row>
      <xdr:rowOff>419064</xdr:rowOff>
    </xdr:to>
    <xdr:pic>
      <xdr:nvPicPr>
        <xdr:cNvPr id="147" name="image436.jpg"/>
        <xdr:cNvPicPr preferRelativeResize="0"/>
      </xdr:nvPicPr>
      <xdr:blipFill>
        <a:blip xmlns:r="http://schemas.openxmlformats.org/officeDocument/2006/relationships" r:embed="rId139" cstate="print"/>
        <a:stretch>
          <a:fillRect/>
        </a:stretch>
      </xdr:blipFill>
      <xdr:spPr>
        <a:xfrm>
          <a:off x="2238375" y="80227171"/>
          <a:ext cx="1400122" cy="1642073"/>
        </a:xfrm>
        <a:prstGeom prst="rect">
          <a:avLst/>
        </a:prstGeom>
        <a:noFill/>
      </xdr:spPr>
    </xdr:pic>
    <xdr:clientData fLocksWithSheet="0"/>
  </xdr:twoCellAnchor>
  <xdr:twoCellAnchor>
    <xdr:from>
      <xdr:col>1</xdr:col>
      <xdr:colOff>93345</xdr:colOff>
      <xdr:row>292</xdr:row>
      <xdr:rowOff>156210</xdr:rowOff>
    </xdr:from>
    <xdr:to>
      <xdr:col>1</xdr:col>
      <xdr:colOff>1531568</xdr:colOff>
      <xdr:row>293</xdr:row>
      <xdr:rowOff>474022</xdr:rowOff>
    </xdr:to>
    <xdr:pic>
      <xdr:nvPicPr>
        <xdr:cNvPr id="148" name="image437.jpg"/>
        <xdr:cNvPicPr preferRelativeResize="0"/>
      </xdr:nvPicPr>
      <xdr:blipFill>
        <a:blip xmlns:r="http://schemas.openxmlformats.org/officeDocument/2006/relationships" r:embed="rId140" cstate="print"/>
        <a:stretch>
          <a:fillRect/>
        </a:stretch>
      </xdr:blipFill>
      <xdr:spPr>
        <a:xfrm>
          <a:off x="2226945" y="85949790"/>
          <a:ext cx="1438223" cy="1476052"/>
        </a:xfrm>
        <a:prstGeom prst="rect">
          <a:avLst/>
        </a:prstGeom>
        <a:noFill/>
      </xdr:spPr>
    </xdr:pic>
    <xdr:clientData fLocksWithSheet="0"/>
  </xdr:twoCellAnchor>
  <xdr:twoCellAnchor>
    <xdr:from>
      <xdr:col>1</xdr:col>
      <xdr:colOff>121920</xdr:colOff>
      <xdr:row>297</xdr:row>
      <xdr:rowOff>19050</xdr:rowOff>
    </xdr:from>
    <xdr:to>
      <xdr:col>1</xdr:col>
      <xdr:colOff>1493520</xdr:colOff>
      <xdr:row>297</xdr:row>
      <xdr:rowOff>1019175</xdr:rowOff>
    </xdr:to>
    <xdr:pic>
      <xdr:nvPicPr>
        <xdr:cNvPr id="149" name="image438.jpg"/>
        <xdr:cNvPicPr preferRelativeResize="0"/>
      </xdr:nvPicPr>
      <xdr:blipFill>
        <a:blip xmlns:r="http://schemas.openxmlformats.org/officeDocument/2006/relationships" r:embed="rId141" cstate="print"/>
        <a:stretch>
          <a:fillRect/>
        </a:stretch>
      </xdr:blipFill>
      <xdr:spPr>
        <a:xfrm>
          <a:off x="2255520" y="90712290"/>
          <a:ext cx="1371600" cy="1000125"/>
        </a:xfrm>
        <a:prstGeom prst="rect">
          <a:avLst/>
        </a:prstGeom>
        <a:noFill/>
      </xdr:spPr>
    </xdr:pic>
    <xdr:clientData fLocksWithSheet="0"/>
  </xdr:twoCellAnchor>
  <xdr:twoCellAnchor>
    <xdr:from>
      <xdr:col>1</xdr:col>
      <xdr:colOff>382905</xdr:colOff>
      <xdr:row>300</xdr:row>
      <xdr:rowOff>312420</xdr:rowOff>
    </xdr:from>
    <xdr:to>
      <xdr:col>1</xdr:col>
      <xdr:colOff>1525905</xdr:colOff>
      <xdr:row>302</xdr:row>
      <xdr:rowOff>141026</xdr:rowOff>
    </xdr:to>
    <xdr:pic>
      <xdr:nvPicPr>
        <xdr:cNvPr id="150" name="image439.jpg"/>
        <xdr:cNvPicPr preferRelativeResize="0"/>
      </xdr:nvPicPr>
      <xdr:blipFill>
        <a:blip xmlns:r="http://schemas.openxmlformats.org/officeDocument/2006/relationships" r:embed="rId142" cstate="print"/>
        <a:stretch>
          <a:fillRect/>
        </a:stretch>
      </xdr:blipFill>
      <xdr:spPr>
        <a:xfrm>
          <a:off x="2021205" y="184647840"/>
          <a:ext cx="1143000" cy="941126"/>
        </a:xfrm>
        <a:prstGeom prst="rect">
          <a:avLst/>
        </a:prstGeom>
        <a:noFill/>
      </xdr:spPr>
    </xdr:pic>
    <xdr:clientData fLocksWithSheet="0"/>
  </xdr:twoCellAnchor>
  <xdr:twoCellAnchor>
    <xdr:from>
      <xdr:col>1</xdr:col>
      <xdr:colOff>131445</xdr:colOff>
      <xdr:row>303</xdr:row>
      <xdr:rowOff>28575</xdr:rowOff>
    </xdr:from>
    <xdr:to>
      <xdr:col>1</xdr:col>
      <xdr:colOff>1541145</xdr:colOff>
      <xdr:row>305</xdr:row>
      <xdr:rowOff>135255</xdr:rowOff>
    </xdr:to>
    <xdr:pic>
      <xdr:nvPicPr>
        <xdr:cNvPr id="151" name="image440.jpg"/>
        <xdr:cNvPicPr preferRelativeResize="0"/>
      </xdr:nvPicPr>
      <xdr:blipFill>
        <a:blip xmlns:r="http://schemas.openxmlformats.org/officeDocument/2006/relationships" r:embed="rId143" cstate="print"/>
        <a:stretch>
          <a:fillRect/>
        </a:stretch>
      </xdr:blipFill>
      <xdr:spPr>
        <a:xfrm>
          <a:off x="2265045" y="94836615"/>
          <a:ext cx="1409700" cy="1844040"/>
        </a:xfrm>
        <a:prstGeom prst="rect">
          <a:avLst/>
        </a:prstGeom>
        <a:noFill/>
      </xdr:spPr>
    </xdr:pic>
    <xdr:clientData fLocksWithSheet="0"/>
  </xdr:twoCellAnchor>
  <xdr:twoCellAnchor>
    <xdr:from>
      <xdr:col>1</xdr:col>
      <xdr:colOff>308610</xdr:colOff>
      <xdr:row>306</xdr:row>
      <xdr:rowOff>358140</xdr:rowOff>
    </xdr:from>
    <xdr:to>
      <xdr:col>1</xdr:col>
      <xdr:colOff>1488037</xdr:colOff>
      <xdr:row>308</xdr:row>
      <xdr:rowOff>150524</xdr:rowOff>
    </xdr:to>
    <xdr:pic>
      <xdr:nvPicPr>
        <xdr:cNvPr id="152" name="image441.jpg"/>
        <xdr:cNvPicPr preferRelativeResize="0"/>
      </xdr:nvPicPr>
      <xdr:blipFill>
        <a:blip xmlns:r="http://schemas.openxmlformats.org/officeDocument/2006/relationships" r:embed="rId144" cstate="print"/>
        <a:stretch>
          <a:fillRect/>
        </a:stretch>
      </xdr:blipFill>
      <xdr:spPr>
        <a:xfrm>
          <a:off x="1946910" y="188031120"/>
          <a:ext cx="1179427" cy="904904"/>
        </a:xfrm>
        <a:prstGeom prst="rect">
          <a:avLst/>
        </a:prstGeom>
        <a:noFill/>
      </xdr:spPr>
    </xdr:pic>
    <xdr:clientData fLocksWithSheet="0"/>
  </xdr:twoCellAnchor>
  <xdr:twoCellAnchor>
    <xdr:from>
      <xdr:col>1</xdr:col>
      <xdr:colOff>209550</xdr:colOff>
      <xdr:row>309</xdr:row>
      <xdr:rowOff>47625</xdr:rowOff>
    </xdr:from>
    <xdr:to>
      <xdr:col>1</xdr:col>
      <xdr:colOff>1476434</xdr:colOff>
      <xdr:row>310</xdr:row>
      <xdr:rowOff>352425</xdr:rowOff>
    </xdr:to>
    <xdr:pic>
      <xdr:nvPicPr>
        <xdr:cNvPr id="153" name="image442.jpg"/>
        <xdr:cNvPicPr preferRelativeResize="0"/>
      </xdr:nvPicPr>
      <xdr:blipFill>
        <a:blip xmlns:r="http://schemas.openxmlformats.org/officeDocument/2006/relationships" r:embed="rId145" cstate="print"/>
        <a:stretch>
          <a:fillRect/>
        </a:stretch>
      </xdr:blipFill>
      <xdr:spPr>
        <a:xfrm>
          <a:off x="2343150" y="99633405"/>
          <a:ext cx="1266884" cy="914400"/>
        </a:xfrm>
        <a:prstGeom prst="rect">
          <a:avLst/>
        </a:prstGeom>
        <a:noFill/>
      </xdr:spPr>
    </xdr:pic>
    <xdr:clientData fLocksWithSheet="0"/>
  </xdr:twoCellAnchor>
  <xdr:twoCellAnchor>
    <xdr:from>
      <xdr:col>1</xdr:col>
      <xdr:colOff>367665</xdr:colOff>
      <xdr:row>311</xdr:row>
      <xdr:rowOff>9525</xdr:rowOff>
    </xdr:from>
    <xdr:to>
      <xdr:col>1</xdr:col>
      <xdr:colOff>1190625</xdr:colOff>
      <xdr:row>312</xdr:row>
      <xdr:rowOff>438150</xdr:rowOff>
    </xdr:to>
    <xdr:pic>
      <xdr:nvPicPr>
        <xdr:cNvPr id="154" name="image443.png"/>
        <xdr:cNvPicPr preferRelativeResize="0"/>
      </xdr:nvPicPr>
      <xdr:blipFill>
        <a:blip xmlns:r="http://schemas.openxmlformats.org/officeDocument/2006/relationships" r:embed="rId146" cstate="print"/>
        <a:stretch>
          <a:fillRect/>
        </a:stretch>
      </xdr:blipFill>
      <xdr:spPr>
        <a:xfrm>
          <a:off x="2501265" y="100753545"/>
          <a:ext cx="822960" cy="1061085"/>
        </a:xfrm>
        <a:prstGeom prst="rect">
          <a:avLst/>
        </a:prstGeom>
        <a:noFill/>
      </xdr:spPr>
    </xdr:pic>
    <xdr:clientData fLocksWithSheet="0"/>
  </xdr:twoCellAnchor>
  <xdr:twoCellAnchor>
    <xdr:from>
      <xdr:col>1</xdr:col>
      <xdr:colOff>131445</xdr:colOff>
      <xdr:row>313</xdr:row>
      <xdr:rowOff>38100</xdr:rowOff>
    </xdr:from>
    <xdr:to>
      <xdr:col>1</xdr:col>
      <xdr:colOff>1466717</xdr:colOff>
      <xdr:row>313</xdr:row>
      <xdr:rowOff>1019175</xdr:rowOff>
    </xdr:to>
    <xdr:pic>
      <xdr:nvPicPr>
        <xdr:cNvPr id="155" name="image444.jpg"/>
        <xdr:cNvPicPr preferRelativeResize="0"/>
      </xdr:nvPicPr>
      <xdr:blipFill>
        <a:blip xmlns:r="http://schemas.openxmlformats.org/officeDocument/2006/relationships" r:embed="rId147" cstate="print"/>
        <a:stretch>
          <a:fillRect/>
        </a:stretch>
      </xdr:blipFill>
      <xdr:spPr>
        <a:xfrm>
          <a:off x="2265045" y="102008940"/>
          <a:ext cx="1335272" cy="981075"/>
        </a:xfrm>
        <a:prstGeom prst="rect">
          <a:avLst/>
        </a:prstGeom>
        <a:noFill/>
      </xdr:spPr>
    </xdr:pic>
    <xdr:clientData fLocksWithSheet="0"/>
  </xdr:twoCellAnchor>
  <xdr:twoCellAnchor>
    <xdr:from>
      <xdr:col>1</xdr:col>
      <xdr:colOff>142875</xdr:colOff>
      <xdr:row>314</xdr:row>
      <xdr:rowOff>28575</xdr:rowOff>
    </xdr:from>
    <xdr:to>
      <xdr:col>1</xdr:col>
      <xdr:colOff>1465082</xdr:colOff>
      <xdr:row>315</xdr:row>
      <xdr:rowOff>400050</xdr:rowOff>
    </xdr:to>
    <xdr:pic>
      <xdr:nvPicPr>
        <xdr:cNvPr id="156" name="image445.jpg"/>
        <xdr:cNvPicPr preferRelativeResize="0"/>
      </xdr:nvPicPr>
      <xdr:blipFill>
        <a:blip xmlns:r="http://schemas.openxmlformats.org/officeDocument/2006/relationships" r:embed="rId148" cstate="print"/>
        <a:stretch>
          <a:fillRect/>
        </a:stretch>
      </xdr:blipFill>
      <xdr:spPr>
        <a:xfrm>
          <a:off x="2276475" y="103180515"/>
          <a:ext cx="1322207" cy="950595"/>
        </a:xfrm>
        <a:prstGeom prst="rect">
          <a:avLst/>
        </a:prstGeom>
        <a:noFill/>
      </xdr:spPr>
    </xdr:pic>
    <xdr:clientData fLocksWithSheet="0"/>
  </xdr:twoCellAnchor>
  <xdr:twoCellAnchor>
    <xdr:from>
      <xdr:col>1</xdr:col>
      <xdr:colOff>180975</xdr:colOff>
      <xdr:row>318</xdr:row>
      <xdr:rowOff>78105</xdr:rowOff>
    </xdr:from>
    <xdr:to>
      <xdr:col>1</xdr:col>
      <xdr:colOff>1476375</xdr:colOff>
      <xdr:row>319</xdr:row>
      <xdr:rowOff>422956</xdr:rowOff>
    </xdr:to>
    <xdr:pic>
      <xdr:nvPicPr>
        <xdr:cNvPr id="157" name="image446.jpg"/>
        <xdr:cNvPicPr preferRelativeResize="0"/>
      </xdr:nvPicPr>
      <xdr:blipFill>
        <a:blip xmlns:r="http://schemas.openxmlformats.org/officeDocument/2006/relationships" r:embed="rId149" cstate="print"/>
        <a:stretch>
          <a:fillRect/>
        </a:stretch>
      </xdr:blipFill>
      <xdr:spPr>
        <a:xfrm>
          <a:off x="1819275" y="193839465"/>
          <a:ext cx="1295400" cy="901111"/>
        </a:xfrm>
        <a:prstGeom prst="rect">
          <a:avLst/>
        </a:prstGeom>
        <a:noFill/>
      </xdr:spPr>
    </xdr:pic>
    <xdr:clientData fLocksWithSheet="0"/>
  </xdr:twoCellAnchor>
  <xdr:twoCellAnchor>
    <xdr:from>
      <xdr:col>1</xdr:col>
      <xdr:colOff>377190</xdr:colOff>
      <xdr:row>321</xdr:row>
      <xdr:rowOff>449580</xdr:rowOff>
    </xdr:from>
    <xdr:to>
      <xdr:col>1</xdr:col>
      <xdr:colOff>1539370</xdr:colOff>
      <xdr:row>323</xdr:row>
      <xdr:rowOff>228600</xdr:rowOff>
    </xdr:to>
    <xdr:pic>
      <xdr:nvPicPr>
        <xdr:cNvPr id="158" name="image447.jpg"/>
        <xdr:cNvPicPr preferRelativeResize="0"/>
      </xdr:nvPicPr>
      <xdr:blipFill>
        <a:blip xmlns:r="http://schemas.openxmlformats.org/officeDocument/2006/relationships" r:embed="rId150" cstate="print"/>
        <a:stretch>
          <a:fillRect/>
        </a:stretch>
      </xdr:blipFill>
      <xdr:spPr>
        <a:xfrm>
          <a:off x="2015490" y="195552060"/>
          <a:ext cx="1162180" cy="891540"/>
        </a:xfrm>
        <a:prstGeom prst="rect">
          <a:avLst/>
        </a:prstGeom>
        <a:noFill/>
      </xdr:spPr>
    </xdr:pic>
    <xdr:clientData fLocksWithSheet="0"/>
  </xdr:twoCellAnchor>
  <xdr:twoCellAnchor>
    <xdr:from>
      <xdr:col>1</xdr:col>
      <xdr:colOff>207645</xdr:colOff>
      <xdr:row>324</xdr:row>
      <xdr:rowOff>135255</xdr:rowOff>
    </xdr:from>
    <xdr:to>
      <xdr:col>1</xdr:col>
      <xdr:colOff>1542917</xdr:colOff>
      <xdr:row>326</xdr:row>
      <xdr:rowOff>182880</xdr:rowOff>
    </xdr:to>
    <xdr:pic>
      <xdr:nvPicPr>
        <xdr:cNvPr id="159" name="image448.jpg"/>
        <xdr:cNvPicPr preferRelativeResize="0"/>
      </xdr:nvPicPr>
      <xdr:blipFill>
        <a:blip xmlns:r="http://schemas.openxmlformats.org/officeDocument/2006/relationships" r:embed="rId151" cstate="print"/>
        <a:stretch>
          <a:fillRect/>
        </a:stretch>
      </xdr:blipFill>
      <xdr:spPr>
        <a:xfrm>
          <a:off x="1845945" y="196906515"/>
          <a:ext cx="1335272" cy="1160145"/>
        </a:xfrm>
        <a:prstGeom prst="rect">
          <a:avLst/>
        </a:prstGeom>
        <a:noFill/>
      </xdr:spPr>
    </xdr:pic>
    <xdr:clientData fLocksWithSheet="0"/>
  </xdr:twoCellAnchor>
  <xdr:twoCellAnchor>
    <xdr:from>
      <xdr:col>1</xdr:col>
      <xdr:colOff>344805</xdr:colOff>
      <xdr:row>327</xdr:row>
      <xdr:rowOff>255270</xdr:rowOff>
    </xdr:from>
    <xdr:to>
      <xdr:col>1</xdr:col>
      <xdr:colOff>1508709</xdr:colOff>
      <xdr:row>329</xdr:row>
      <xdr:rowOff>57150</xdr:rowOff>
    </xdr:to>
    <xdr:pic>
      <xdr:nvPicPr>
        <xdr:cNvPr id="160" name="image450.jpg"/>
        <xdr:cNvPicPr preferRelativeResize="0"/>
      </xdr:nvPicPr>
      <xdr:blipFill>
        <a:blip xmlns:r="http://schemas.openxmlformats.org/officeDocument/2006/relationships" r:embed="rId152" cstate="print"/>
        <a:stretch>
          <a:fillRect/>
        </a:stretch>
      </xdr:blipFill>
      <xdr:spPr>
        <a:xfrm>
          <a:off x="1983105" y="198695310"/>
          <a:ext cx="1163904" cy="914400"/>
        </a:xfrm>
        <a:prstGeom prst="rect">
          <a:avLst/>
        </a:prstGeom>
        <a:noFill/>
      </xdr:spPr>
    </xdr:pic>
    <xdr:clientData fLocksWithSheet="0"/>
  </xdr:twoCellAnchor>
  <xdr:twoCellAnchor>
    <xdr:from>
      <xdr:col>1</xdr:col>
      <xdr:colOff>76200</xdr:colOff>
      <xdr:row>331</xdr:row>
      <xdr:rowOff>628650</xdr:rowOff>
    </xdr:from>
    <xdr:to>
      <xdr:col>1</xdr:col>
      <xdr:colOff>1560135</xdr:colOff>
      <xdr:row>333</xdr:row>
      <xdr:rowOff>154447</xdr:rowOff>
    </xdr:to>
    <xdr:pic>
      <xdr:nvPicPr>
        <xdr:cNvPr id="161" name="image449.jpg"/>
        <xdr:cNvPicPr preferRelativeResize="0"/>
      </xdr:nvPicPr>
      <xdr:blipFill>
        <a:blip xmlns:r="http://schemas.openxmlformats.org/officeDocument/2006/relationships" r:embed="rId153" cstate="print"/>
        <a:stretch>
          <a:fillRect/>
        </a:stretch>
      </xdr:blipFill>
      <xdr:spPr>
        <a:xfrm>
          <a:off x="2209800" y="115241070"/>
          <a:ext cx="1483935" cy="2566177"/>
        </a:xfrm>
        <a:prstGeom prst="rect">
          <a:avLst/>
        </a:prstGeom>
        <a:noFill/>
      </xdr:spPr>
    </xdr:pic>
    <xdr:clientData fLocksWithSheet="0"/>
  </xdr:twoCellAnchor>
  <xdr:twoCellAnchor>
    <xdr:from>
      <xdr:col>1</xdr:col>
      <xdr:colOff>57150</xdr:colOff>
      <xdr:row>334</xdr:row>
      <xdr:rowOff>569595</xdr:rowOff>
    </xdr:from>
    <xdr:to>
      <xdr:col>1</xdr:col>
      <xdr:colOff>1541327</xdr:colOff>
      <xdr:row>336</xdr:row>
      <xdr:rowOff>365779</xdr:rowOff>
    </xdr:to>
    <xdr:pic>
      <xdr:nvPicPr>
        <xdr:cNvPr id="162" name="image451.jpg"/>
        <xdr:cNvPicPr preferRelativeResize="0"/>
      </xdr:nvPicPr>
      <xdr:blipFill>
        <a:blip xmlns:r="http://schemas.openxmlformats.org/officeDocument/2006/relationships" r:embed="rId154" cstate="print"/>
        <a:stretch>
          <a:fillRect/>
        </a:stretch>
      </xdr:blipFill>
      <xdr:spPr>
        <a:xfrm>
          <a:off x="2190750" y="119814975"/>
          <a:ext cx="1484177" cy="2836564"/>
        </a:xfrm>
        <a:prstGeom prst="rect">
          <a:avLst/>
        </a:prstGeom>
        <a:noFill/>
      </xdr:spPr>
    </xdr:pic>
    <xdr:clientData fLocksWithSheet="0"/>
  </xdr:twoCellAnchor>
  <xdr:twoCellAnchor>
    <xdr:from>
      <xdr:col>1</xdr:col>
      <xdr:colOff>76200</xdr:colOff>
      <xdr:row>338</xdr:row>
      <xdr:rowOff>628650</xdr:rowOff>
    </xdr:from>
    <xdr:to>
      <xdr:col>1</xdr:col>
      <xdr:colOff>1541206</xdr:colOff>
      <xdr:row>340</xdr:row>
      <xdr:rowOff>203869</xdr:rowOff>
    </xdr:to>
    <xdr:pic>
      <xdr:nvPicPr>
        <xdr:cNvPr id="163" name="image453.jpg"/>
        <xdr:cNvPicPr preferRelativeResize="0"/>
      </xdr:nvPicPr>
      <xdr:blipFill>
        <a:blip xmlns:r="http://schemas.openxmlformats.org/officeDocument/2006/relationships" r:embed="rId155" cstate="print"/>
        <a:stretch>
          <a:fillRect/>
        </a:stretch>
      </xdr:blipFill>
      <xdr:spPr>
        <a:xfrm>
          <a:off x="2209800" y="124674630"/>
          <a:ext cx="1465006" cy="2760379"/>
        </a:xfrm>
        <a:prstGeom prst="rect">
          <a:avLst/>
        </a:prstGeom>
        <a:noFill/>
      </xdr:spPr>
    </xdr:pic>
    <xdr:clientData fLocksWithSheet="0"/>
  </xdr:twoCellAnchor>
  <xdr:twoCellAnchor>
    <xdr:from>
      <xdr:col>1</xdr:col>
      <xdr:colOff>76200</xdr:colOff>
      <xdr:row>341</xdr:row>
      <xdr:rowOff>344805</xdr:rowOff>
    </xdr:from>
    <xdr:to>
      <xdr:col>1</xdr:col>
      <xdr:colOff>1504846</xdr:colOff>
      <xdr:row>343</xdr:row>
      <xdr:rowOff>121833</xdr:rowOff>
    </xdr:to>
    <xdr:pic>
      <xdr:nvPicPr>
        <xdr:cNvPr id="164" name="image452.jpg"/>
        <xdr:cNvPicPr preferRelativeResize="0"/>
      </xdr:nvPicPr>
      <xdr:blipFill>
        <a:blip xmlns:r="http://schemas.openxmlformats.org/officeDocument/2006/relationships" r:embed="rId156" cstate="print"/>
        <a:stretch>
          <a:fillRect/>
        </a:stretch>
      </xdr:blipFill>
      <xdr:spPr>
        <a:xfrm>
          <a:off x="2209800" y="129168525"/>
          <a:ext cx="1428646" cy="2672628"/>
        </a:xfrm>
        <a:prstGeom prst="rect">
          <a:avLst/>
        </a:prstGeom>
        <a:noFill/>
      </xdr:spPr>
    </xdr:pic>
    <xdr:clientData fLocksWithSheet="0"/>
  </xdr:twoCellAnchor>
  <xdr:twoCellAnchor>
    <xdr:from>
      <xdr:col>1</xdr:col>
      <xdr:colOff>66675</xdr:colOff>
      <xdr:row>346</xdr:row>
      <xdr:rowOff>838201</xdr:rowOff>
    </xdr:from>
    <xdr:to>
      <xdr:col>1</xdr:col>
      <xdr:colOff>1569780</xdr:colOff>
      <xdr:row>347</xdr:row>
      <xdr:rowOff>952500</xdr:rowOff>
    </xdr:to>
    <xdr:pic>
      <xdr:nvPicPr>
        <xdr:cNvPr id="165" name="image455.jpg"/>
        <xdr:cNvPicPr preferRelativeResize="0"/>
      </xdr:nvPicPr>
      <xdr:blipFill>
        <a:blip xmlns:r="http://schemas.openxmlformats.org/officeDocument/2006/relationships" r:embed="rId157" cstate="print"/>
        <a:stretch>
          <a:fillRect/>
        </a:stretch>
      </xdr:blipFill>
      <xdr:spPr>
        <a:xfrm>
          <a:off x="1704975" y="2667001"/>
          <a:ext cx="1503105" cy="1714499"/>
        </a:xfrm>
        <a:prstGeom prst="rect">
          <a:avLst/>
        </a:prstGeom>
        <a:noFill/>
      </xdr:spPr>
    </xdr:pic>
    <xdr:clientData fLocksWithSheet="0"/>
  </xdr:twoCellAnchor>
  <xdr:twoCellAnchor>
    <xdr:from>
      <xdr:col>1</xdr:col>
      <xdr:colOff>76200</xdr:colOff>
      <xdr:row>349</xdr:row>
      <xdr:rowOff>274320</xdr:rowOff>
    </xdr:from>
    <xdr:to>
      <xdr:col>1</xdr:col>
      <xdr:colOff>1560135</xdr:colOff>
      <xdr:row>350</xdr:row>
      <xdr:rowOff>208165</xdr:rowOff>
    </xdr:to>
    <xdr:pic>
      <xdr:nvPicPr>
        <xdr:cNvPr id="166" name="image458.jpg"/>
        <xdr:cNvPicPr preferRelativeResize="0"/>
      </xdr:nvPicPr>
      <xdr:blipFill>
        <a:blip xmlns:r="http://schemas.openxmlformats.org/officeDocument/2006/relationships" r:embed="rId158" cstate="print"/>
        <a:stretch>
          <a:fillRect/>
        </a:stretch>
      </xdr:blipFill>
      <xdr:spPr>
        <a:xfrm>
          <a:off x="1714500" y="209946240"/>
          <a:ext cx="1483935" cy="543445"/>
        </a:xfrm>
        <a:prstGeom prst="rect">
          <a:avLst/>
        </a:prstGeom>
        <a:noFill/>
      </xdr:spPr>
    </xdr:pic>
    <xdr:clientData fLocksWithSheet="0"/>
  </xdr:twoCellAnchor>
  <xdr:twoCellAnchor>
    <xdr:from>
      <xdr:col>1</xdr:col>
      <xdr:colOff>76200</xdr:colOff>
      <xdr:row>352</xdr:row>
      <xdr:rowOff>373380</xdr:rowOff>
    </xdr:from>
    <xdr:to>
      <xdr:col>1</xdr:col>
      <xdr:colOff>1569720</xdr:colOff>
      <xdr:row>354</xdr:row>
      <xdr:rowOff>1</xdr:rowOff>
    </xdr:to>
    <xdr:pic>
      <xdr:nvPicPr>
        <xdr:cNvPr id="167" name="image456.jpg"/>
        <xdr:cNvPicPr preferRelativeResize="0"/>
      </xdr:nvPicPr>
      <xdr:blipFill>
        <a:blip xmlns:r="http://schemas.openxmlformats.org/officeDocument/2006/relationships" r:embed="rId159" cstate="print"/>
        <a:stretch>
          <a:fillRect/>
        </a:stretch>
      </xdr:blipFill>
      <xdr:spPr>
        <a:xfrm>
          <a:off x="1714500" y="211554060"/>
          <a:ext cx="1493520" cy="845821"/>
        </a:xfrm>
        <a:prstGeom prst="rect">
          <a:avLst/>
        </a:prstGeom>
        <a:noFill/>
      </xdr:spPr>
    </xdr:pic>
    <xdr:clientData fLocksWithSheet="0"/>
  </xdr:twoCellAnchor>
  <xdr:twoCellAnchor>
    <xdr:from>
      <xdr:col>1</xdr:col>
      <xdr:colOff>28575</xdr:colOff>
      <xdr:row>357</xdr:row>
      <xdr:rowOff>152400</xdr:rowOff>
    </xdr:from>
    <xdr:to>
      <xdr:col>1</xdr:col>
      <xdr:colOff>1617458</xdr:colOff>
      <xdr:row>358</xdr:row>
      <xdr:rowOff>356108</xdr:rowOff>
    </xdr:to>
    <xdr:pic>
      <xdr:nvPicPr>
        <xdr:cNvPr id="168" name="image457.jpg"/>
        <xdr:cNvPicPr preferRelativeResize="0"/>
      </xdr:nvPicPr>
      <xdr:blipFill>
        <a:blip xmlns:r="http://schemas.openxmlformats.org/officeDocument/2006/relationships" r:embed="rId160" cstate="print"/>
        <a:stretch>
          <a:fillRect/>
        </a:stretch>
      </xdr:blipFill>
      <xdr:spPr>
        <a:xfrm>
          <a:off x="1666875" y="213641940"/>
          <a:ext cx="1588883" cy="813308"/>
        </a:xfrm>
        <a:prstGeom prst="rect">
          <a:avLst/>
        </a:prstGeom>
        <a:noFill/>
      </xdr:spPr>
    </xdr:pic>
    <xdr:clientData fLocksWithSheet="0"/>
  </xdr:twoCellAnchor>
  <xdr:twoCellAnchor>
    <xdr:from>
      <xdr:col>1</xdr:col>
      <xdr:colOff>9525</xdr:colOff>
      <xdr:row>359</xdr:row>
      <xdr:rowOff>68581</xdr:rowOff>
    </xdr:from>
    <xdr:to>
      <xdr:col>1</xdr:col>
      <xdr:colOff>1617345</xdr:colOff>
      <xdr:row>360</xdr:row>
      <xdr:rowOff>445723</xdr:rowOff>
    </xdr:to>
    <xdr:pic>
      <xdr:nvPicPr>
        <xdr:cNvPr id="169" name="image459.jpg"/>
        <xdr:cNvPicPr preferRelativeResize="0"/>
      </xdr:nvPicPr>
      <xdr:blipFill>
        <a:blip xmlns:r="http://schemas.openxmlformats.org/officeDocument/2006/relationships" r:embed="rId161" cstate="print"/>
        <a:stretch>
          <a:fillRect/>
        </a:stretch>
      </xdr:blipFill>
      <xdr:spPr>
        <a:xfrm>
          <a:off x="1647825" y="214777321"/>
          <a:ext cx="1607820" cy="986742"/>
        </a:xfrm>
        <a:prstGeom prst="rect">
          <a:avLst/>
        </a:prstGeom>
        <a:noFill/>
      </xdr:spPr>
    </xdr:pic>
    <xdr:clientData fLocksWithSheet="0"/>
  </xdr:twoCellAnchor>
  <xdr:twoCellAnchor>
    <xdr:from>
      <xdr:col>1</xdr:col>
      <xdr:colOff>19050</xdr:colOff>
      <xdr:row>362</xdr:row>
      <xdr:rowOff>53340</xdr:rowOff>
    </xdr:from>
    <xdr:to>
      <xdr:col>1</xdr:col>
      <xdr:colOff>1607933</xdr:colOff>
      <xdr:row>363</xdr:row>
      <xdr:rowOff>367665</xdr:rowOff>
    </xdr:to>
    <xdr:pic>
      <xdr:nvPicPr>
        <xdr:cNvPr id="170" name="image460.jpg"/>
        <xdr:cNvPicPr preferRelativeResize="0"/>
      </xdr:nvPicPr>
      <xdr:blipFill>
        <a:blip xmlns:r="http://schemas.openxmlformats.org/officeDocument/2006/relationships" r:embed="rId162" cstate="print"/>
        <a:stretch>
          <a:fillRect/>
        </a:stretch>
      </xdr:blipFill>
      <xdr:spPr>
        <a:xfrm>
          <a:off x="1657350" y="216194640"/>
          <a:ext cx="1588883" cy="923925"/>
        </a:xfrm>
        <a:prstGeom prst="rect">
          <a:avLst/>
        </a:prstGeom>
        <a:noFill/>
      </xdr:spPr>
    </xdr:pic>
    <xdr:clientData fLocksWithSheet="0"/>
  </xdr:twoCellAnchor>
  <xdr:twoCellAnchor>
    <xdr:from>
      <xdr:col>1</xdr:col>
      <xdr:colOff>274320</xdr:colOff>
      <xdr:row>365</xdr:row>
      <xdr:rowOff>49530</xdr:rowOff>
    </xdr:from>
    <xdr:to>
      <xdr:col>1</xdr:col>
      <xdr:colOff>1306744</xdr:colOff>
      <xdr:row>365</xdr:row>
      <xdr:rowOff>811530</xdr:rowOff>
    </xdr:to>
    <xdr:pic>
      <xdr:nvPicPr>
        <xdr:cNvPr id="171" name="image462.jpg"/>
        <xdr:cNvPicPr preferRelativeResize="0"/>
      </xdr:nvPicPr>
      <xdr:blipFill>
        <a:blip xmlns:r="http://schemas.openxmlformats.org/officeDocument/2006/relationships" r:embed="rId163" cstate="print"/>
        <a:stretch>
          <a:fillRect/>
        </a:stretch>
      </xdr:blipFill>
      <xdr:spPr>
        <a:xfrm>
          <a:off x="1760220" y="1565910"/>
          <a:ext cx="1032424" cy="762000"/>
        </a:xfrm>
        <a:prstGeom prst="rect">
          <a:avLst/>
        </a:prstGeom>
        <a:noFill/>
      </xdr:spPr>
    </xdr:pic>
    <xdr:clientData fLocksWithSheet="0"/>
  </xdr:twoCellAnchor>
  <xdr:twoCellAnchor>
    <xdr:from>
      <xdr:col>1</xdr:col>
      <xdr:colOff>236220</xdr:colOff>
      <xdr:row>366</xdr:row>
      <xdr:rowOff>47625</xdr:rowOff>
    </xdr:from>
    <xdr:to>
      <xdr:col>1</xdr:col>
      <xdr:colOff>1343079</xdr:colOff>
      <xdr:row>366</xdr:row>
      <xdr:rowOff>847725</xdr:rowOff>
    </xdr:to>
    <xdr:pic>
      <xdr:nvPicPr>
        <xdr:cNvPr id="172" name="image463.jpg"/>
        <xdr:cNvPicPr preferRelativeResize="0"/>
      </xdr:nvPicPr>
      <xdr:blipFill>
        <a:blip xmlns:r="http://schemas.openxmlformats.org/officeDocument/2006/relationships" r:embed="rId164" cstate="print"/>
        <a:stretch>
          <a:fillRect/>
        </a:stretch>
      </xdr:blipFill>
      <xdr:spPr>
        <a:xfrm>
          <a:off x="1722120" y="2592705"/>
          <a:ext cx="1106859" cy="800100"/>
        </a:xfrm>
        <a:prstGeom prst="rect">
          <a:avLst/>
        </a:prstGeom>
        <a:noFill/>
      </xdr:spPr>
    </xdr:pic>
    <xdr:clientData fLocksWithSheet="0"/>
  </xdr:twoCellAnchor>
  <xdr:twoCellAnchor>
    <xdr:from>
      <xdr:col>1</xdr:col>
      <xdr:colOff>104775</xdr:colOff>
      <xdr:row>367</xdr:row>
      <xdr:rowOff>638175</xdr:rowOff>
    </xdr:from>
    <xdr:to>
      <xdr:col>1</xdr:col>
      <xdr:colOff>1465078</xdr:colOff>
      <xdr:row>368</xdr:row>
      <xdr:rowOff>666750</xdr:rowOff>
    </xdr:to>
    <xdr:pic>
      <xdr:nvPicPr>
        <xdr:cNvPr id="173" name="image464.jpg"/>
        <xdr:cNvPicPr preferRelativeResize="0"/>
      </xdr:nvPicPr>
      <xdr:blipFill>
        <a:blip xmlns:r="http://schemas.openxmlformats.org/officeDocument/2006/relationships" r:embed="rId165" cstate="print"/>
        <a:stretch>
          <a:fillRect/>
        </a:stretch>
      </xdr:blipFill>
      <xdr:spPr>
        <a:xfrm>
          <a:off x="1590675" y="4196715"/>
          <a:ext cx="1360303" cy="988695"/>
        </a:xfrm>
        <a:prstGeom prst="rect">
          <a:avLst/>
        </a:prstGeom>
        <a:noFill/>
      </xdr:spPr>
    </xdr:pic>
    <xdr:clientData fLocksWithSheet="0"/>
  </xdr:twoCellAnchor>
  <xdr:twoCellAnchor>
    <xdr:from>
      <xdr:col>1</xdr:col>
      <xdr:colOff>207645</xdr:colOff>
      <xdr:row>370</xdr:row>
      <xdr:rowOff>38100</xdr:rowOff>
    </xdr:from>
    <xdr:to>
      <xdr:col>1</xdr:col>
      <xdr:colOff>1333447</xdr:colOff>
      <xdr:row>370</xdr:row>
      <xdr:rowOff>923925</xdr:rowOff>
    </xdr:to>
    <xdr:pic>
      <xdr:nvPicPr>
        <xdr:cNvPr id="174" name="image465.jpg"/>
        <xdr:cNvPicPr preferRelativeResize="0"/>
      </xdr:nvPicPr>
      <xdr:blipFill>
        <a:blip xmlns:r="http://schemas.openxmlformats.org/officeDocument/2006/relationships" r:embed="rId166" cstate="print"/>
        <a:stretch>
          <a:fillRect/>
        </a:stretch>
      </xdr:blipFill>
      <xdr:spPr>
        <a:xfrm>
          <a:off x="1693545" y="6492240"/>
          <a:ext cx="1125802" cy="885825"/>
        </a:xfrm>
        <a:prstGeom prst="rect">
          <a:avLst/>
        </a:prstGeom>
        <a:noFill/>
      </xdr:spPr>
    </xdr:pic>
    <xdr:clientData fLocksWithSheet="0"/>
  </xdr:twoCellAnchor>
  <xdr:twoCellAnchor>
    <xdr:from>
      <xdr:col>1</xdr:col>
      <xdr:colOff>131445</xdr:colOff>
      <xdr:row>372</xdr:row>
      <xdr:rowOff>28575</xdr:rowOff>
    </xdr:from>
    <xdr:to>
      <xdr:col>1</xdr:col>
      <xdr:colOff>1426845</xdr:colOff>
      <xdr:row>372</xdr:row>
      <xdr:rowOff>971550</xdr:rowOff>
    </xdr:to>
    <xdr:pic>
      <xdr:nvPicPr>
        <xdr:cNvPr id="175" name="image466.jpg"/>
        <xdr:cNvPicPr preferRelativeResize="0"/>
      </xdr:nvPicPr>
      <xdr:blipFill>
        <a:blip xmlns:r="http://schemas.openxmlformats.org/officeDocument/2006/relationships" r:embed="rId167" cstate="print"/>
        <a:stretch>
          <a:fillRect/>
        </a:stretch>
      </xdr:blipFill>
      <xdr:spPr>
        <a:xfrm>
          <a:off x="1617345" y="7762875"/>
          <a:ext cx="1295400" cy="942975"/>
        </a:xfrm>
        <a:prstGeom prst="rect">
          <a:avLst/>
        </a:prstGeom>
        <a:noFill/>
      </xdr:spPr>
    </xdr:pic>
    <xdr:clientData fLocksWithSheet="0"/>
  </xdr:twoCellAnchor>
  <xdr:twoCellAnchor>
    <xdr:from>
      <xdr:col>1</xdr:col>
      <xdr:colOff>142875</xdr:colOff>
      <xdr:row>373</xdr:row>
      <xdr:rowOff>47625</xdr:rowOff>
    </xdr:from>
    <xdr:to>
      <xdr:col>1</xdr:col>
      <xdr:colOff>1421084</xdr:colOff>
      <xdr:row>373</xdr:row>
      <xdr:rowOff>973486</xdr:rowOff>
    </xdr:to>
    <xdr:pic>
      <xdr:nvPicPr>
        <xdr:cNvPr id="176" name="image467.jpg"/>
        <xdr:cNvPicPr preferRelativeResize="0"/>
      </xdr:nvPicPr>
      <xdr:blipFill>
        <a:blip xmlns:r="http://schemas.openxmlformats.org/officeDocument/2006/relationships" r:embed="rId168" cstate="print"/>
        <a:stretch>
          <a:fillRect/>
        </a:stretch>
      </xdr:blipFill>
      <xdr:spPr>
        <a:xfrm>
          <a:off x="1628775" y="8871585"/>
          <a:ext cx="1278209" cy="925861"/>
        </a:xfrm>
        <a:prstGeom prst="rect">
          <a:avLst/>
        </a:prstGeom>
        <a:noFill/>
      </xdr:spPr>
    </xdr:pic>
    <xdr:clientData fLocksWithSheet="0"/>
  </xdr:twoCellAnchor>
  <xdr:twoCellAnchor>
    <xdr:from>
      <xdr:col>1</xdr:col>
      <xdr:colOff>133350</xdr:colOff>
      <xdr:row>374</xdr:row>
      <xdr:rowOff>28575</xdr:rowOff>
    </xdr:from>
    <xdr:to>
      <xdr:col>1</xdr:col>
      <xdr:colOff>1419400</xdr:colOff>
      <xdr:row>374</xdr:row>
      <xdr:rowOff>969676</xdr:rowOff>
    </xdr:to>
    <xdr:pic>
      <xdr:nvPicPr>
        <xdr:cNvPr id="177" name="image469.jpg"/>
        <xdr:cNvPicPr preferRelativeResize="0"/>
      </xdr:nvPicPr>
      <xdr:blipFill>
        <a:blip xmlns:r="http://schemas.openxmlformats.org/officeDocument/2006/relationships" r:embed="rId168" cstate="print"/>
        <a:stretch>
          <a:fillRect/>
        </a:stretch>
      </xdr:blipFill>
      <xdr:spPr>
        <a:xfrm>
          <a:off x="1619250" y="9926955"/>
          <a:ext cx="1286050" cy="941101"/>
        </a:xfrm>
        <a:prstGeom prst="rect">
          <a:avLst/>
        </a:prstGeom>
        <a:noFill/>
      </xdr:spPr>
    </xdr:pic>
    <xdr:clientData fLocksWithSheet="0"/>
  </xdr:twoCellAnchor>
  <xdr:twoCellAnchor>
    <xdr:from>
      <xdr:col>1</xdr:col>
      <xdr:colOff>152400</xdr:colOff>
      <xdr:row>375</xdr:row>
      <xdr:rowOff>38100</xdr:rowOff>
    </xdr:from>
    <xdr:to>
      <xdr:col>1</xdr:col>
      <xdr:colOff>1447800</xdr:colOff>
      <xdr:row>375</xdr:row>
      <xdr:rowOff>973470</xdr:rowOff>
    </xdr:to>
    <xdr:pic>
      <xdr:nvPicPr>
        <xdr:cNvPr id="178" name="image470.jpg"/>
        <xdr:cNvPicPr preferRelativeResize="0"/>
      </xdr:nvPicPr>
      <xdr:blipFill>
        <a:blip xmlns:r="http://schemas.openxmlformats.org/officeDocument/2006/relationships" r:embed="rId167" cstate="print"/>
        <a:stretch>
          <a:fillRect/>
        </a:stretch>
      </xdr:blipFill>
      <xdr:spPr>
        <a:xfrm>
          <a:off x="1638300" y="11003280"/>
          <a:ext cx="1295400" cy="935370"/>
        </a:xfrm>
        <a:prstGeom prst="rect">
          <a:avLst/>
        </a:prstGeom>
        <a:noFill/>
      </xdr:spPr>
    </xdr:pic>
    <xdr:clientData fLocksWithSheet="0"/>
  </xdr:twoCellAnchor>
  <xdr:twoCellAnchor>
    <xdr:from>
      <xdr:col>1</xdr:col>
      <xdr:colOff>133350</xdr:colOff>
      <xdr:row>376</xdr:row>
      <xdr:rowOff>9525</xdr:rowOff>
    </xdr:from>
    <xdr:to>
      <xdr:col>1</xdr:col>
      <xdr:colOff>1457495</xdr:colOff>
      <xdr:row>376</xdr:row>
      <xdr:rowOff>963975</xdr:rowOff>
    </xdr:to>
    <xdr:pic>
      <xdr:nvPicPr>
        <xdr:cNvPr id="179" name="image472.jpg"/>
        <xdr:cNvPicPr preferRelativeResize="0"/>
      </xdr:nvPicPr>
      <xdr:blipFill>
        <a:blip xmlns:r="http://schemas.openxmlformats.org/officeDocument/2006/relationships" r:embed="rId169" cstate="print"/>
        <a:stretch>
          <a:fillRect/>
        </a:stretch>
      </xdr:blipFill>
      <xdr:spPr>
        <a:xfrm>
          <a:off x="1619250" y="12125325"/>
          <a:ext cx="1324145" cy="954450"/>
        </a:xfrm>
        <a:prstGeom prst="rect">
          <a:avLst/>
        </a:prstGeom>
        <a:noFill/>
      </xdr:spPr>
    </xdr:pic>
    <xdr:clientData fLocksWithSheet="0"/>
  </xdr:twoCellAnchor>
  <xdr:twoCellAnchor>
    <xdr:from>
      <xdr:col>1</xdr:col>
      <xdr:colOff>131445</xdr:colOff>
      <xdr:row>377</xdr:row>
      <xdr:rowOff>11430</xdr:rowOff>
    </xdr:from>
    <xdr:to>
      <xdr:col>1</xdr:col>
      <xdr:colOff>1409654</xdr:colOff>
      <xdr:row>377</xdr:row>
      <xdr:rowOff>952531</xdr:rowOff>
    </xdr:to>
    <xdr:pic>
      <xdr:nvPicPr>
        <xdr:cNvPr id="180" name="image474.jpg"/>
        <xdr:cNvPicPr preferRelativeResize="0"/>
      </xdr:nvPicPr>
      <xdr:blipFill>
        <a:blip xmlns:r="http://schemas.openxmlformats.org/officeDocument/2006/relationships" r:embed="rId168" cstate="print"/>
        <a:stretch>
          <a:fillRect/>
        </a:stretch>
      </xdr:blipFill>
      <xdr:spPr>
        <a:xfrm>
          <a:off x="1617345" y="13270230"/>
          <a:ext cx="1278209" cy="941101"/>
        </a:xfrm>
        <a:prstGeom prst="rect">
          <a:avLst/>
        </a:prstGeom>
        <a:noFill/>
      </xdr:spPr>
    </xdr:pic>
    <xdr:clientData fLocksWithSheet="0"/>
  </xdr:twoCellAnchor>
  <xdr:twoCellAnchor>
    <xdr:from>
      <xdr:col>1</xdr:col>
      <xdr:colOff>104775</xdr:colOff>
      <xdr:row>378</xdr:row>
      <xdr:rowOff>11430</xdr:rowOff>
    </xdr:from>
    <xdr:to>
      <xdr:col>1</xdr:col>
      <xdr:colOff>1447856</xdr:colOff>
      <xdr:row>379</xdr:row>
      <xdr:rowOff>0</xdr:rowOff>
    </xdr:to>
    <xdr:pic>
      <xdr:nvPicPr>
        <xdr:cNvPr id="181" name="image476.jpg"/>
        <xdr:cNvPicPr preferRelativeResize="0"/>
      </xdr:nvPicPr>
      <xdr:blipFill>
        <a:blip xmlns:r="http://schemas.openxmlformats.org/officeDocument/2006/relationships" r:embed="rId170" cstate="print"/>
        <a:stretch>
          <a:fillRect/>
        </a:stretch>
      </xdr:blipFill>
      <xdr:spPr>
        <a:xfrm>
          <a:off x="1743075" y="226576890"/>
          <a:ext cx="1343081" cy="704850"/>
        </a:xfrm>
        <a:prstGeom prst="rect">
          <a:avLst/>
        </a:prstGeom>
        <a:noFill/>
      </xdr:spPr>
    </xdr:pic>
    <xdr:clientData fLocksWithSheet="0"/>
  </xdr:twoCellAnchor>
  <xdr:twoCellAnchor>
    <xdr:from>
      <xdr:col>1</xdr:col>
      <xdr:colOff>131445</xdr:colOff>
      <xdr:row>379</xdr:row>
      <xdr:rowOff>0</xdr:rowOff>
    </xdr:from>
    <xdr:to>
      <xdr:col>1</xdr:col>
      <xdr:colOff>1447755</xdr:colOff>
      <xdr:row>380</xdr:row>
      <xdr:rowOff>1905</xdr:rowOff>
    </xdr:to>
    <xdr:pic>
      <xdr:nvPicPr>
        <xdr:cNvPr id="182" name="image479.jpg"/>
        <xdr:cNvPicPr preferRelativeResize="0"/>
      </xdr:nvPicPr>
      <xdr:blipFill>
        <a:blip xmlns:r="http://schemas.openxmlformats.org/officeDocument/2006/relationships" r:embed="rId169" cstate="print"/>
        <a:stretch>
          <a:fillRect/>
        </a:stretch>
      </xdr:blipFill>
      <xdr:spPr>
        <a:xfrm>
          <a:off x="1769745" y="227281740"/>
          <a:ext cx="1316310" cy="718185"/>
        </a:xfrm>
        <a:prstGeom prst="rect">
          <a:avLst/>
        </a:prstGeom>
        <a:noFill/>
      </xdr:spPr>
    </xdr:pic>
    <xdr:clientData fLocksWithSheet="0"/>
  </xdr:twoCellAnchor>
  <xdr:twoCellAnchor>
    <xdr:from>
      <xdr:col>1</xdr:col>
      <xdr:colOff>226695</xdr:colOff>
      <xdr:row>381</xdr:row>
      <xdr:rowOff>1905</xdr:rowOff>
    </xdr:from>
    <xdr:to>
      <xdr:col>1</xdr:col>
      <xdr:colOff>1409750</xdr:colOff>
      <xdr:row>381</xdr:row>
      <xdr:rowOff>914400</xdr:rowOff>
    </xdr:to>
    <xdr:pic>
      <xdr:nvPicPr>
        <xdr:cNvPr id="183" name="image480.jpg"/>
        <xdr:cNvPicPr preferRelativeResize="0"/>
      </xdr:nvPicPr>
      <xdr:blipFill>
        <a:blip xmlns:r="http://schemas.openxmlformats.org/officeDocument/2006/relationships" r:embed="rId171" cstate="print"/>
        <a:stretch>
          <a:fillRect/>
        </a:stretch>
      </xdr:blipFill>
      <xdr:spPr>
        <a:xfrm>
          <a:off x="1712595" y="16819245"/>
          <a:ext cx="1183055" cy="912495"/>
        </a:xfrm>
        <a:prstGeom prst="rect">
          <a:avLst/>
        </a:prstGeom>
        <a:noFill/>
      </xdr:spPr>
    </xdr:pic>
    <xdr:clientData fLocksWithSheet="0"/>
  </xdr:twoCellAnchor>
  <xdr:twoCellAnchor>
    <xdr:from>
      <xdr:col>1</xdr:col>
      <xdr:colOff>180975</xdr:colOff>
      <xdr:row>382</xdr:row>
      <xdr:rowOff>49530</xdr:rowOff>
    </xdr:from>
    <xdr:to>
      <xdr:col>1</xdr:col>
      <xdr:colOff>1381250</xdr:colOff>
      <xdr:row>382</xdr:row>
      <xdr:rowOff>925830</xdr:rowOff>
    </xdr:to>
    <xdr:pic>
      <xdr:nvPicPr>
        <xdr:cNvPr id="184" name="image481.jpg"/>
        <xdr:cNvPicPr preferRelativeResize="0"/>
      </xdr:nvPicPr>
      <xdr:blipFill>
        <a:blip xmlns:r="http://schemas.openxmlformats.org/officeDocument/2006/relationships" r:embed="rId172" cstate="print"/>
        <a:stretch>
          <a:fillRect/>
        </a:stretch>
      </xdr:blipFill>
      <xdr:spPr>
        <a:xfrm>
          <a:off x="1666875" y="17880330"/>
          <a:ext cx="1200275" cy="876300"/>
        </a:xfrm>
        <a:prstGeom prst="rect">
          <a:avLst/>
        </a:prstGeom>
        <a:noFill/>
      </xdr:spPr>
    </xdr:pic>
    <xdr:clientData fLocksWithSheet="0"/>
  </xdr:twoCellAnchor>
  <xdr:twoCellAnchor>
    <xdr:from>
      <xdr:col>1</xdr:col>
      <xdr:colOff>66675</xdr:colOff>
      <xdr:row>383</xdr:row>
      <xdr:rowOff>38100</xdr:rowOff>
    </xdr:from>
    <xdr:to>
      <xdr:col>1</xdr:col>
      <xdr:colOff>1569780</xdr:colOff>
      <xdr:row>383</xdr:row>
      <xdr:rowOff>1133475</xdr:rowOff>
    </xdr:to>
    <xdr:pic>
      <xdr:nvPicPr>
        <xdr:cNvPr id="185" name="image483.jpg"/>
        <xdr:cNvPicPr preferRelativeResize="0"/>
      </xdr:nvPicPr>
      <xdr:blipFill>
        <a:blip xmlns:r="http://schemas.openxmlformats.org/officeDocument/2006/relationships" r:embed="rId173" cstate="print"/>
        <a:stretch>
          <a:fillRect/>
        </a:stretch>
      </xdr:blipFill>
      <xdr:spPr>
        <a:xfrm>
          <a:off x="1552575" y="18981420"/>
          <a:ext cx="1503105" cy="1095375"/>
        </a:xfrm>
        <a:prstGeom prst="rect">
          <a:avLst/>
        </a:prstGeom>
        <a:noFill/>
      </xdr:spPr>
    </xdr:pic>
    <xdr:clientData fLocksWithSheet="0"/>
  </xdr:twoCellAnchor>
  <xdr:twoCellAnchor>
    <xdr:from>
      <xdr:col>1</xdr:col>
      <xdr:colOff>24765</xdr:colOff>
      <xdr:row>386</xdr:row>
      <xdr:rowOff>9525</xdr:rowOff>
    </xdr:from>
    <xdr:to>
      <xdr:col>1</xdr:col>
      <xdr:colOff>1051560</xdr:colOff>
      <xdr:row>386</xdr:row>
      <xdr:rowOff>563880</xdr:rowOff>
    </xdr:to>
    <xdr:pic>
      <xdr:nvPicPr>
        <xdr:cNvPr id="186" name="image468.jpg"/>
        <xdr:cNvPicPr preferRelativeResize="0"/>
      </xdr:nvPicPr>
      <xdr:blipFill>
        <a:blip xmlns:r="http://schemas.openxmlformats.org/officeDocument/2006/relationships" r:embed="rId174" cstate="print"/>
        <a:stretch>
          <a:fillRect/>
        </a:stretch>
      </xdr:blipFill>
      <xdr:spPr>
        <a:xfrm>
          <a:off x="1663065" y="230895525"/>
          <a:ext cx="1026795" cy="554355"/>
        </a:xfrm>
        <a:prstGeom prst="rect">
          <a:avLst/>
        </a:prstGeom>
        <a:noFill/>
      </xdr:spPr>
    </xdr:pic>
    <xdr:clientData fLocksWithSheet="0"/>
  </xdr:twoCellAnchor>
  <xdr:twoCellAnchor>
    <xdr:from>
      <xdr:col>1</xdr:col>
      <xdr:colOff>38100</xdr:colOff>
      <xdr:row>387</xdr:row>
      <xdr:rowOff>62865</xdr:rowOff>
    </xdr:from>
    <xdr:to>
      <xdr:col>1</xdr:col>
      <xdr:colOff>1503106</xdr:colOff>
      <xdr:row>387</xdr:row>
      <xdr:rowOff>367665</xdr:rowOff>
    </xdr:to>
    <xdr:pic>
      <xdr:nvPicPr>
        <xdr:cNvPr id="187" name="image471.png"/>
        <xdr:cNvPicPr preferRelativeResize="0"/>
      </xdr:nvPicPr>
      <xdr:blipFill>
        <a:blip xmlns:r="http://schemas.openxmlformats.org/officeDocument/2006/relationships" r:embed="rId175" cstate="print"/>
        <a:stretch>
          <a:fillRect/>
        </a:stretch>
      </xdr:blipFill>
      <xdr:spPr>
        <a:xfrm>
          <a:off x="1676400" y="231558465"/>
          <a:ext cx="1465006" cy="304800"/>
        </a:xfrm>
        <a:prstGeom prst="rect">
          <a:avLst/>
        </a:prstGeom>
        <a:noFill/>
      </xdr:spPr>
    </xdr:pic>
    <xdr:clientData fLocksWithSheet="0"/>
  </xdr:twoCellAnchor>
  <xdr:twoCellAnchor>
    <xdr:from>
      <xdr:col>1</xdr:col>
      <xdr:colOff>49530</xdr:colOff>
      <xdr:row>388</xdr:row>
      <xdr:rowOff>60960</xdr:rowOff>
    </xdr:from>
    <xdr:to>
      <xdr:col>1</xdr:col>
      <xdr:colOff>1691640</xdr:colOff>
      <xdr:row>388</xdr:row>
      <xdr:rowOff>318135</xdr:rowOff>
    </xdr:to>
    <xdr:pic>
      <xdr:nvPicPr>
        <xdr:cNvPr id="188" name="image473.png"/>
        <xdr:cNvPicPr preferRelativeResize="0"/>
      </xdr:nvPicPr>
      <xdr:blipFill>
        <a:blip xmlns:r="http://schemas.openxmlformats.org/officeDocument/2006/relationships" r:embed="rId176" cstate="print"/>
        <a:stretch>
          <a:fillRect/>
        </a:stretch>
      </xdr:blipFill>
      <xdr:spPr>
        <a:xfrm>
          <a:off x="1687830" y="232166160"/>
          <a:ext cx="1642110" cy="257175"/>
        </a:xfrm>
        <a:prstGeom prst="rect">
          <a:avLst/>
        </a:prstGeom>
        <a:noFill/>
      </xdr:spPr>
    </xdr:pic>
    <xdr:clientData fLocksWithSheet="0"/>
  </xdr:twoCellAnchor>
  <xdr:twoCellAnchor>
    <xdr:from>
      <xdr:col>1</xdr:col>
      <xdr:colOff>43815</xdr:colOff>
      <xdr:row>389</xdr:row>
      <xdr:rowOff>45720</xdr:rowOff>
    </xdr:from>
    <xdr:to>
      <xdr:col>1</xdr:col>
      <xdr:colOff>1744980</xdr:colOff>
      <xdr:row>389</xdr:row>
      <xdr:rowOff>354330</xdr:rowOff>
    </xdr:to>
    <xdr:pic>
      <xdr:nvPicPr>
        <xdr:cNvPr id="189" name="image475.png"/>
        <xdr:cNvPicPr preferRelativeResize="0"/>
      </xdr:nvPicPr>
      <xdr:blipFill>
        <a:blip xmlns:r="http://schemas.openxmlformats.org/officeDocument/2006/relationships" r:embed="rId177" cstate="print"/>
        <a:stretch>
          <a:fillRect/>
        </a:stretch>
      </xdr:blipFill>
      <xdr:spPr>
        <a:xfrm>
          <a:off x="1682115" y="232760520"/>
          <a:ext cx="1701165" cy="308610"/>
        </a:xfrm>
        <a:prstGeom prst="rect">
          <a:avLst/>
        </a:prstGeom>
        <a:noFill/>
      </xdr:spPr>
    </xdr:pic>
    <xdr:clientData fLocksWithSheet="0"/>
  </xdr:twoCellAnchor>
  <xdr:twoCellAnchor>
    <xdr:from>
      <xdr:col>1</xdr:col>
      <xdr:colOff>76200</xdr:colOff>
      <xdr:row>391</xdr:row>
      <xdr:rowOff>22860</xdr:rowOff>
    </xdr:from>
    <xdr:to>
      <xdr:col>1</xdr:col>
      <xdr:colOff>1028700</xdr:colOff>
      <xdr:row>391</xdr:row>
      <xdr:rowOff>457200</xdr:rowOff>
    </xdr:to>
    <xdr:pic>
      <xdr:nvPicPr>
        <xdr:cNvPr id="190" name="image477.jpg"/>
        <xdr:cNvPicPr preferRelativeResize="0"/>
      </xdr:nvPicPr>
      <xdr:blipFill>
        <a:blip xmlns:r="http://schemas.openxmlformats.org/officeDocument/2006/relationships" r:embed="rId178" cstate="print"/>
        <a:stretch>
          <a:fillRect/>
        </a:stretch>
      </xdr:blipFill>
      <xdr:spPr>
        <a:xfrm>
          <a:off x="1714500" y="233636820"/>
          <a:ext cx="952500" cy="434340"/>
        </a:xfrm>
        <a:prstGeom prst="rect">
          <a:avLst/>
        </a:prstGeom>
        <a:noFill/>
      </xdr:spPr>
    </xdr:pic>
    <xdr:clientData fLocksWithSheet="0"/>
  </xdr:twoCellAnchor>
  <xdr:twoCellAnchor>
    <xdr:from>
      <xdr:col>1</xdr:col>
      <xdr:colOff>53340</xdr:colOff>
      <xdr:row>392</xdr:row>
      <xdr:rowOff>60960</xdr:rowOff>
    </xdr:from>
    <xdr:to>
      <xdr:col>1</xdr:col>
      <xdr:colOff>1605867</xdr:colOff>
      <xdr:row>392</xdr:row>
      <xdr:rowOff>394335</xdr:rowOff>
    </xdr:to>
    <xdr:pic>
      <xdr:nvPicPr>
        <xdr:cNvPr id="191" name="image482.png"/>
        <xdr:cNvPicPr preferRelativeResize="0"/>
      </xdr:nvPicPr>
      <xdr:blipFill>
        <a:blip xmlns:r="http://schemas.openxmlformats.org/officeDocument/2006/relationships" r:embed="rId179" cstate="print"/>
        <a:stretch>
          <a:fillRect/>
        </a:stretch>
      </xdr:blipFill>
      <xdr:spPr>
        <a:xfrm>
          <a:off x="1691640" y="234284520"/>
          <a:ext cx="1552527" cy="333375"/>
        </a:xfrm>
        <a:prstGeom prst="rect">
          <a:avLst/>
        </a:prstGeom>
        <a:noFill/>
      </xdr:spPr>
    </xdr:pic>
    <xdr:clientData fLocksWithSheet="0"/>
  </xdr:twoCellAnchor>
  <xdr:twoCellAnchor>
    <xdr:from>
      <xdr:col>1</xdr:col>
      <xdr:colOff>43815</xdr:colOff>
      <xdr:row>393</xdr:row>
      <xdr:rowOff>24765</xdr:rowOff>
    </xdr:from>
    <xdr:to>
      <xdr:col>1</xdr:col>
      <xdr:colOff>1792725</xdr:colOff>
      <xdr:row>393</xdr:row>
      <xdr:rowOff>369692</xdr:rowOff>
    </xdr:to>
    <xdr:pic>
      <xdr:nvPicPr>
        <xdr:cNvPr id="192" name="image484.png"/>
        <xdr:cNvPicPr preferRelativeResize="0"/>
      </xdr:nvPicPr>
      <xdr:blipFill>
        <a:blip xmlns:r="http://schemas.openxmlformats.org/officeDocument/2006/relationships" r:embed="rId180" cstate="print"/>
        <a:stretch>
          <a:fillRect/>
        </a:stretch>
      </xdr:blipFill>
      <xdr:spPr>
        <a:xfrm>
          <a:off x="1682115" y="234857925"/>
          <a:ext cx="1748910" cy="344927"/>
        </a:xfrm>
        <a:prstGeom prst="rect">
          <a:avLst/>
        </a:prstGeom>
        <a:noFill/>
      </xdr:spPr>
    </xdr:pic>
    <xdr:clientData fLocksWithSheet="0"/>
  </xdr:twoCellAnchor>
  <xdr:twoCellAnchor>
    <xdr:from>
      <xdr:col>1</xdr:col>
      <xdr:colOff>38100</xdr:colOff>
      <xdr:row>395</xdr:row>
      <xdr:rowOff>32385</xdr:rowOff>
    </xdr:from>
    <xdr:to>
      <xdr:col>1</xdr:col>
      <xdr:colOff>1788744</xdr:colOff>
      <xdr:row>395</xdr:row>
      <xdr:rowOff>520065</xdr:rowOff>
    </xdr:to>
    <xdr:pic>
      <xdr:nvPicPr>
        <xdr:cNvPr id="193" name="image486.jpg"/>
        <xdr:cNvPicPr preferRelativeResize="0"/>
      </xdr:nvPicPr>
      <xdr:blipFill>
        <a:blip xmlns:r="http://schemas.openxmlformats.org/officeDocument/2006/relationships" r:embed="rId181" cstate="print"/>
        <a:stretch>
          <a:fillRect/>
        </a:stretch>
      </xdr:blipFill>
      <xdr:spPr>
        <a:xfrm>
          <a:off x="1676400" y="235718985"/>
          <a:ext cx="1750644" cy="487680"/>
        </a:xfrm>
        <a:prstGeom prst="rect">
          <a:avLst/>
        </a:prstGeom>
        <a:noFill/>
      </xdr:spPr>
    </xdr:pic>
    <xdr:clientData fLocksWithSheet="0"/>
  </xdr:twoCellAnchor>
  <xdr:twoCellAnchor>
    <xdr:from>
      <xdr:col>1</xdr:col>
      <xdr:colOff>80010</xdr:colOff>
      <xdr:row>396</xdr:row>
      <xdr:rowOff>87630</xdr:rowOff>
    </xdr:from>
    <xdr:to>
      <xdr:col>1</xdr:col>
      <xdr:colOff>1773608</xdr:colOff>
      <xdr:row>396</xdr:row>
      <xdr:rowOff>521970</xdr:rowOff>
    </xdr:to>
    <xdr:pic>
      <xdr:nvPicPr>
        <xdr:cNvPr id="194" name="image488.jpg"/>
        <xdr:cNvPicPr preferRelativeResize="0"/>
      </xdr:nvPicPr>
      <xdr:blipFill>
        <a:blip xmlns:r="http://schemas.openxmlformats.org/officeDocument/2006/relationships" r:embed="rId182" cstate="print"/>
        <a:stretch>
          <a:fillRect/>
        </a:stretch>
      </xdr:blipFill>
      <xdr:spPr>
        <a:xfrm>
          <a:off x="1718310" y="236383830"/>
          <a:ext cx="1693598" cy="434340"/>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4</xdr:row>
      <xdr:rowOff>1203960</xdr:rowOff>
    </xdr:from>
    <xdr:to>
      <xdr:col>2</xdr:col>
      <xdr:colOff>487680</xdr:colOff>
      <xdr:row>5</xdr:row>
      <xdr:rowOff>993</xdr:rowOff>
    </xdr:to>
    <xdr:pic>
      <xdr:nvPicPr>
        <xdr:cNvPr id="2" name="Рисунок 18"/>
        <xdr:cNvPicPr>
          <a:picLocks noChangeAspect="1"/>
        </xdr:cNvPicPr>
      </xdr:nvPicPr>
      <xdr:blipFill>
        <a:blip xmlns:r="http://schemas.openxmlformats.org/officeDocument/2006/relationships" r:embed="rId1"/>
        <a:srcRect l="2336" t="30148" r="468" b="51791"/>
        <a:stretch>
          <a:fillRect/>
        </a:stretch>
      </xdr:blipFill>
      <xdr:spPr bwMode="auto">
        <a:xfrm>
          <a:off x="3246120" y="3040380"/>
          <a:ext cx="541020" cy="993"/>
        </a:xfrm>
        <a:prstGeom prst="rect">
          <a:avLst/>
        </a:prstGeom>
        <a:noFill/>
        <a:ln w="9525">
          <a:noFill/>
          <a:miter lim="800000"/>
          <a:headEnd/>
          <a:tailEnd/>
        </a:ln>
      </xdr:spPr>
    </xdr:pic>
    <xdr:clientData/>
  </xdr:twoCellAnchor>
  <xdr:twoCellAnchor editAs="oneCell">
    <xdr:from>
      <xdr:col>2</xdr:col>
      <xdr:colOff>0</xdr:colOff>
      <xdr:row>5</xdr:row>
      <xdr:rowOff>1104900</xdr:rowOff>
    </xdr:from>
    <xdr:to>
      <xdr:col>2</xdr:col>
      <xdr:colOff>487680</xdr:colOff>
      <xdr:row>6</xdr:row>
      <xdr:rowOff>994</xdr:rowOff>
    </xdr:to>
    <xdr:pic>
      <xdr:nvPicPr>
        <xdr:cNvPr id="3" name="Рисунок 42"/>
        <xdr:cNvPicPr>
          <a:picLocks noChangeAspect="1"/>
        </xdr:cNvPicPr>
      </xdr:nvPicPr>
      <xdr:blipFill>
        <a:blip xmlns:r="http://schemas.openxmlformats.org/officeDocument/2006/relationships" r:embed="rId2"/>
        <a:srcRect l="2715" t="34505" r="2550" b="19981"/>
        <a:stretch>
          <a:fillRect/>
        </a:stretch>
      </xdr:blipFill>
      <xdr:spPr bwMode="auto">
        <a:xfrm>
          <a:off x="3246120" y="3505200"/>
          <a:ext cx="579120" cy="994"/>
        </a:xfrm>
        <a:prstGeom prst="rect">
          <a:avLst/>
        </a:prstGeom>
        <a:noFill/>
        <a:ln w="9525">
          <a:noFill/>
          <a:miter lim="800000"/>
          <a:headEnd/>
          <a:tailEnd/>
        </a:ln>
      </xdr:spPr>
    </xdr:pic>
    <xdr:clientData/>
  </xdr:twoCellAnchor>
  <xdr:twoCellAnchor editAs="oneCell">
    <xdr:from>
      <xdr:col>2</xdr:col>
      <xdr:colOff>0</xdr:colOff>
      <xdr:row>10</xdr:row>
      <xdr:rowOff>1447800</xdr:rowOff>
    </xdr:from>
    <xdr:to>
      <xdr:col>2</xdr:col>
      <xdr:colOff>487680</xdr:colOff>
      <xdr:row>11</xdr:row>
      <xdr:rowOff>7620</xdr:rowOff>
    </xdr:to>
    <xdr:pic>
      <xdr:nvPicPr>
        <xdr:cNvPr id="4" name="Рисунок 4"/>
        <xdr:cNvPicPr>
          <a:picLocks noChangeAspect="1"/>
        </xdr:cNvPicPr>
      </xdr:nvPicPr>
      <xdr:blipFill>
        <a:blip xmlns:r="http://schemas.openxmlformats.org/officeDocument/2006/relationships" r:embed="rId3" cstate="print"/>
        <a:srcRect/>
        <a:stretch>
          <a:fillRect/>
        </a:stretch>
      </xdr:blipFill>
      <xdr:spPr bwMode="auto">
        <a:xfrm>
          <a:off x="3246120" y="6004560"/>
          <a:ext cx="579120" cy="7620"/>
        </a:xfrm>
        <a:prstGeom prst="rect">
          <a:avLst/>
        </a:prstGeom>
        <a:noFill/>
        <a:ln w="9525">
          <a:noFill/>
          <a:miter lim="800000"/>
          <a:headEnd/>
          <a:tailEnd/>
        </a:ln>
      </xdr:spPr>
    </xdr:pic>
    <xdr:clientData/>
  </xdr:twoCellAnchor>
  <xdr:twoCellAnchor editAs="oneCell">
    <xdr:from>
      <xdr:col>2</xdr:col>
      <xdr:colOff>0</xdr:colOff>
      <xdr:row>11</xdr:row>
      <xdr:rowOff>1280160</xdr:rowOff>
    </xdr:from>
    <xdr:to>
      <xdr:col>2</xdr:col>
      <xdr:colOff>487680</xdr:colOff>
      <xdr:row>12</xdr:row>
      <xdr:rowOff>0</xdr:rowOff>
    </xdr:to>
    <xdr:pic>
      <xdr:nvPicPr>
        <xdr:cNvPr id="5" name="Рисунок 45"/>
        <xdr:cNvPicPr>
          <a:picLocks noChangeAspect="1"/>
        </xdr:cNvPicPr>
      </xdr:nvPicPr>
      <xdr:blipFill>
        <a:blip xmlns:r="http://schemas.openxmlformats.org/officeDocument/2006/relationships" r:embed="rId4"/>
        <a:srcRect/>
        <a:stretch>
          <a:fillRect/>
        </a:stretch>
      </xdr:blipFill>
      <xdr:spPr bwMode="auto">
        <a:xfrm>
          <a:off x="3246120" y="7284720"/>
          <a:ext cx="579120" cy="0"/>
        </a:xfrm>
        <a:prstGeom prst="rect">
          <a:avLst/>
        </a:prstGeom>
        <a:noFill/>
        <a:ln w="9525">
          <a:noFill/>
          <a:miter lim="800000"/>
          <a:headEnd/>
          <a:tailEnd/>
        </a:ln>
      </xdr:spPr>
    </xdr:pic>
    <xdr:clientData/>
  </xdr:twoCellAnchor>
  <xdr:twoCellAnchor editAs="oneCell">
    <xdr:from>
      <xdr:col>2</xdr:col>
      <xdr:colOff>0</xdr:colOff>
      <xdr:row>12</xdr:row>
      <xdr:rowOff>1379220</xdr:rowOff>
    </xdr:from>
    <xdr:to>
      <xdr:col>2</xdr:col>
      <xdr:colOff>487680</xdr:colOff>
      <xdr:row>13</xdr:row>
      <xdr:rowOff>0</xdr:rowOff>
    </xdr:to>
    <xdr:pic>
      <xdr:nvPicPr>
        <xdr:cNvPr id="6" name="Рисунок 5"/>
        <xdr:cNvPicPr>
          <a:picLocks noChangeAspect="1"/>
        </xdr:cNvPicPr>
      </xdr:nvPicPr>
      <xdr:blipFill>
        <a:blip xmlns:r="http://schemas.openxmlformats.org/officeDocument/2006/relationships" r:embed="rId5"/>
        <a:srcRect/>
        <a:stretch>
          <a:fillRect/>
        </a:stretch>
      </xdr:blipFill>
      <xdr:spPr bwMode="auto">
        <a:xfrm>
          <a:off x="3246120" y="8732520"/>
          <a:ext cx="586740" cy="0"/>
        </a:xfrm>
        <a:prstGeom prst="rect">
          <a:avLst/>
        </a:prstGeom>
        <a:noFill/>
        <a:ln w="9525">
          <a:noFill/>
          <a:miter lim="800000"/>
          <a:headEnd/>
          <a:tailEnd/>
        </a:ln>
      </xdr:spPr>
    </xdr:pic>
    <xdr:clientData/>
  </xdr:twoCellAnchor>
  <xdr:twoCellAnchor editAs="oneCell">
    <xdr:from>
      <xdr:col>2</xdr:col>
      <xdr:colOff>0</xdr:colOff>
      <xdr:row>13</xdr:row>
      <xdr:rowOff>1341120</xdr:rowOff>
    </xdr:from>
    <xdr:to>
      <xdr:col>2</xdr:col>
      <xdr:colOff>487680</xdr:colOff>
      <xdr:row>14</xdr:row>
      <xdr:rowOff>0</xdr:rowOff>
    </xdr:to>
    <xdr:pic>
      <xdr:nvPicPr>
        <xdr:cNvPr id="7" name="Рисунок 6"/>
        <xdr:cNvPicPr>
          <a:picLocks noChangeAspect="1"/>
        </xdr:cNvPicPr>
      </xdr:nvPicPr>
      <xdr:blipFill>
        <a:blip xmlns:r="http://schemas.openxmlformats.org/officeDocument/2006/relationships" r:embed="rId6"/>
        <a:srcRect/>
        <a:stretch>
          <a:fillRect/>
        </a:stretch>
      </xdr:blipFill>
      <xdr:spPr bwMode="auto">
        <a:xfrm>
          <a:off x="3246120" y="10104120"/>
          <a:ext cx="579120" cy="0"/>
        </a:xfrm>
        <a:prstGeom prst="rect">
          <a:avLst/>
        </a:prstGeom>
        <a:noFill/>
        <a:ln w="9525">
          <a:noFill/>
          <a:miter lim="800000"/>
          <a:headEnd/>
          <a:tailEnd/>
        </a:ln>
      </xdr:spPr>
    </xdr:pic>
    <xdr:clientData/>
  </xdr:twoCellAnchor>
  <xdr:twoCellAnchor editAs="oneCell">
    <xdr:from>
      <xdr:col>2</xdr:col>
      <xdr:colOff>0</xdr:colOff>
      <xdr:row>6</xdr:row>
      <xdr:rowOff>1181100</xdr:rowOff>
    </xdr:from>
    <xdr:to>
      <xdr:col>2</xdr:col>
      <xdr:colOff>487680</xdr:colOff>
      <xdr:row>7</xdr:row>
      <xdr:rowOff>995</xdr:rowOff>
    </xdr:to>
    <xdr:pic>
      <xdr:nvPicPr>
        <xdr:cNvPr id="8" name="Рисунок 50"/>
        <xdr:cNvPicPr>
          <a:picLocks noChangeAspect="1"/>
        </xdr:cNvPicPr>
      </xdr:nvPicPr>
      <xdr:blipFill>
        <a:blip xmlns:r="http://schemas.openxmlformats.org/officeDocument/2006/relationships" r:embed="rId4"/>
        <a:srcRect/>
        <a:stretch>
          <a:fillRect/>
        </a:stretch>
      </xdr:blipFill>
      <xdr:spPr bwMode="auto">
        <a:xfrm>
          <a:off x="3246120" y="3970020"/>
          <a:ext cx="579120" cy="995"/>
        </a:xfrm>
        <a:prstGeom prst="rect">
          <a:avLst/>
        </a:prstGeom>
        <a:noFill/>
        <a:ln w="9525">
          <a:noFill/>
          <a:miter lim="800000"/>
          <a:headEnd/>
          <a:tailEnd/>
        </a:ln>
      </xdr:spPr>
    </xdr:pic>
    <xdr:clientData/>
  </xdr:twoCellAnchor>
  <xdr:twoCellAnchor editAs="oneCell">
    <xdr:from>
      <xdr:col>2</xdr:col>
      <xdr:colOff>0</xdr:colOff>
      <xdr:row>7</xdr:row>
      <xdr:rowOff>1082040</xdr:rowOff>
    </xdr:from>
    <xdr:to>
      <xdr:col>2</xdr:col>
      <xdr:colOff>487680</xdr:colOff>
      <xdr:row>8</xdr:row>
      <xdr:rowOff>1656</xdr:rowOff>
    </xdr:to>
    <xdr:pic>
      <xdr:nvPicPr>
        <xdr:cNvPr id="9" name="Рисунок 51"/>
        <xdr:cNvPicPr>
          <a:picLocks noChangeAspect="1"/>
        </xdr:cNvPicPr>
      </xdr:nvPicPr>
      <xdr:blipFill>
        <a:blip xmlns:r="http://schemas.openxmlformats.org/officeDocument/2006/relationships" r:embed="rId5"/>
        <a:srcRect/>
        <a:stretch>
          <a:fillRect/>
        </a:stretch>
      </xdr:blipFill>
      <xdr:spPr bwMode="auto">
        <a:xfrm>
          <a:off x="3246120" y="4389120"/>
          <a:ext cx="586740" cy="1656"/>
        </a:xfrm>
        <a:prstGeom prst="rect">
          <a:avLst/>
        </a:prstGeom>
        <a:noFill/>
        <a:ln w="9525">
          <a:noFill/>
          <a:miter lim="800000"/>
          <a:headEnd/>
          <a:tailEnd/>
        </a:ln>
      </xdr:spPr>
    </xdr:pic>
    <xdr:clientData/>
  </xdr:twoCellAnchor>
  <xdr:twoCellAnchor editAs="oneCell">
    <xdr:from>
      <xdr:col>1</xdr:col>
      <xdr:colOff>0</xdr:colOff>
      <xdr:row>3</xdr:row>
      <xdr:rowOff>403860</xdr:rowOff>
    </xdr:from>
    <xdr:to>
      <xdr:col>1</xdr:col>
      <xdr:colOff>487680</xdr:colOff>
      <xdr:row>3</xdr:row>
      <xdr:rowOff>403860</xdr:rowOff>
    </xdr:to>
    <xdr:pic>
      <xdr:nvPicPr>
        <xdr:cNvPr id="10" name="Рисунок 42"/>
        <xdr:cNvPicPr>
          <a:picLocks noChangeAspect="1"/>
        </xdr:cNvPicPr>
      </xdr:nvPicPr>
      <xdr:blipFill>
        <a:blip xmlns:r="http://schemas.openxmlformats.org/officeDocument/2006/relationships" r:embed="rId7"/>
        <a:srcRect/>
        <a:stretch>
          <a:fillRect/>
        </a:stretch>
      </xdr:blipFill>
      <xdr:spPr bwMode="auto">
        <a:xfrm>
          <a:off x="1508760" y="2514600"/>
          <a:ext cx="624840" cy="0"/>
        </a:xfrm>
        <a:prstGeom prst="rect">
          <a:avLst/>
        </a:prstGeom>
        <a:noFill/>
        <a:ln w="9525">
          <a:noFill/>
          <a:miter lim="800000"/>
          <a:headEnd/>
          <a:tailEnd/>
        </a:ln>
      </xdr:spPr>
    </xdr:pic>
    <xdr:clientData/>
  </xdr:twoCellAnchor>
  <xdr:twoCellAnchor editAs="oneCell">
    <xdr:from>
      <xdr:col>1</xdr:col>
      <xdr:colOff>99060</xdr:colOff>
      <xdr:row>4</xdr:row>
      <xdr:rowOff>944880</xdr:rowOff>
    </xdr:from>
    <xdr:to>
      <xdr:col>1</xdr:col>
      <xdr:colOff>487680</xdr:colOff>
      <xdr:row>5</xdr:row>
      <xdr:rowOff>993</xdr:rowOff>
    </xdr:to>
    <xdr:pic>
      <xdr:nvPicPr>
        <xdr:cNvPr id="11" name="Рисунок 18"/>
        <xdr:cNvPicPr>
          <a:picLocks noChangeAspect="1"/>
        </xdr:cNvPicPr>
      </xdr:nvPicPr>
      <xdr:blipFill>
        <a:blip xmlns:r="http://schemas.openxmlformats.org/officeDocument/2006/relationships" r:embed="rId8"/>
        <a:srcRect/>
        <a:stretch>
          <a:fillRect/>
        </a:stretch>
      </xdr:blipFill>
      <xdr:spPr bwMode="auto">
        <a:xfrm>
          <a:off x="1607820" y="3040380"/>
          <a:ext cx="525780" cy="993"/>
        </a:xfrm>
        <a:prstGeom prst="rect">
          <a:avLst/>
        </a:prstGeom>
        <a:noFill/>
        <a:ln w="9525">
          <a:noFill/>
          <a:miter lim="800000"/>
          <a:headEnd/>
          <a:tailEnd/>
        </a:ln>
      </xdr:spPr>
    </xdr:pic>
    <xdr:clientData/>
  </xdr:twoCellAnchor>
  <xdr:twoCellAnchor editAs="oneCell">
    <xdr:from>
      <xdr:col>1</xdr:col>
      <xdr:colOff>91440</xdr:colOff>
      <xdr:row>5</xdr:row>
      <xdr:rowOff>845820</xdr:rowOff>
    </xdr:from>
    <xdr:to>
      <xdr:col>1</xdr:col>
      <xdr:colOff>487680</xdr:colOff>
      <xdr:row>6</xdr:row>
      <xdr:rowOff>994</xdr:rowOff>
    </xdr:to>
    <xdr:pic>
      <xdr:nvPicPr>
        <xdr:cNvPr id="12" name="Рисунок 42"/>
        <xdr:cNvPicPr>
          <a:picLocks noChangeAspect="1"/>
        </xdr:cNvPicPr>
      </xdr:nvPicPr>
      <xdr:blipFill>
        <a:blip xmlns:r="http://schemas.openxmlformats.org/officeDocument/2006/relationships" r:embed="rId9"/>
        <a:srcRect/>
        <a:stretch>
          <a:fillRect/>
        </a:stretch>
      </xdr:blipFill>
      <xdr:spPr bwMode="auto">
        <a:xfrm>
          <a:off x="1600200" y="3505200"/>
          <a:ext cx="541020" cy="994"/>
        </a:xfrm>
        <a:prstGeom prst="rect">
          <a:avLst/>
        </a:prstGeom>
        <a:noFill/>
        <a:ln w="9525">
          <a:noFill/>
          <a:miter lim="800000"/>
          <a:headEnd/>
          <a:tailEnd/>
        </a:ln>
      </xdr:spPr>
    </xdr:pic>
    <xdr:clientData/>
  </xdr:twoCellAnchor>
  <xdr:twoCellAnchor editAs="oneCell">
    <xdr:from>
      <xdr:col>1</xdr:col>
      <xdr:colOff>0</xdr:colOff>
      <xdr:row>4</xdr:row>
      <xdr:rowOff>220980</xdr:rowOff>
    </xdr:from>
    <xdr:to>
      <xdr:col>1</xdr:col>
      <xdr:colOff>487680</xdr:colOff>
      <xdr:row>4</xdr:row>
      <xdr:rowOff>220980</xdr:rowOff>
    </xdr:to>
    <xdr:pic>
      <xdr:nvPicPr>
        <xdr:cNvPr id="13" name="Рисунок 42"/>
        <xdr:cNvPicPr>
          <a:picLocks noChangeAspect="1"/>
        </xdr:cNvPicPr>
      </xdr:nvPicPr>
      <xdr:blipFill>
        <a:blip xmlns:r="http://schemas.openxmlformats.org/officeDocument/2006/relationships" r:embed="rId9"/>
        <a:srcRect/>
        <a:stretch>
          <a:fillRect/>
        </a:stretch>
      </xdr:blipFill>
      <xdr:spPr bwMode="auto">
        <a:xfrm>
          <a:off x="1508760" y="2796540"/>
          <a:ext cx="624840" cy="0"/>
        </a:xfrm>
        <a:prstGeom prst="rect">
          <a:avLst/>
        </a:prstGeom>
        <a:noFill/>
        <a:ln w="9525">
          <a:noFill/>
          <a:miter lim="800000"/>
          <a:headEnd/>
          <a:tailEnd/>
        </a:ln>
      </xdr:spPr>
    </xdr:pic>
    <xdr:clientData/>
  </xdr:twoCellAnchor>
  <xdr:twoCellAnchor editAs="oneCell">
    <xdr:from>
      <xdr:col>1</xdr:col>
      <xdr:colOff>76200</xdr:colOff>
      <xdr:row>5</xdr:row>
      <xdr:rowOff>381000</xdr:rowOff>
    </xdr:from>
    <xdr:to>
      <xdr:col>1</xdr:col>
      <xdr:colOff>487680</xdr:colOff>
      <xdr:row>5</xdr:row>
      <xdr:rowOff>381000</xdr:rowOff>
    </xdr:to>
    <xdr:pic>
      <xdr:nvPicPr>
        <xdr:cNvPr id="14" name="Рисунок 42"/>
        <xdr:cNvPicPr>
          <a:picLocks noChangeAspect="1"/>
        </xdr:cNvPicPr>
      </xdr:nvPicPr>
      <xdr:blipFill>
        <a:blip xmlns:r="http://schemas.openxmlformats.org/officeDocument/2006/relationships" r:embed="rId9"/>
        <a:srcRect/>
        <a:stretch>
          <a:fillRect/>
        </a:stretch>
      </xdr:blipFill>
      <xdr:spPr bwMode="auto">
        <a:xfrm>
          <a:off x="1584960" y="3421380"/>
          <a:ext cx="548640" cy="0"/>
        </a:xfrm>
        <a:prstGeom prst="rect">
          <a:avLst/>
        </a:prstGeom>
        <a:noFill/>
        <a:ln w="9525">
          <a:noFill/>
          <a:miter lim="800000"/>
          <a:headEnd/>
          <a:tailEnd/>
        </a:ln>
      </xdr:spPr>
    </xdr:pic>
    <xdr:clientData/>
  </xdr:twoCellAnchor>
  <xdr:twoCellAnchor editAs="oneCell">
    <xdr:from>
      <xdr:col>1</xdr:col>
      <xdr:colOff>60960</xdr:colOff>
      <xdr:row>10</xdr:row>
      <xdr:rowOff>693420</xdr:rowOff>
    </xdr:from>
    <xdr:to>
      <xdr:col>1</xdr:col>
      <xdr:colOff>487680</xdr:colOff>
      <xdr:row>11</xdr:row>
      <xdr:rowOff>0</xdr:rowOff>
    </xdr:to>
    <xdr:pic>
      <xdr:nvPicPr>
        <xdr:cNvPr id="15" name="Рисунок 4"/>
        <xdr:cNvPicPr>
          <a:picLocks noChangeAspect="1"/>
        </xdr:cNvPicPr>
      </xdr:nvPicPr>
      <xdr:blipFill>
        <a:blip xmlns:r="http://schemas.openxmlformats.org/officeDocument/2006/relationships" r:embed="rId10"/>
        <a:srcRect/>
        <a:stretch>
          <a:fillRect/>
        </a:stretch>
      </xdr:blipFill>
      <xdr:spPr bwMode="auto">
        <a:xfrm>
          <a:off x="1569720" y="6004560"/>
          <a:ext cx="571500" cy="0"/>
        </a:xfrm>
        <a:prstGeom prst="rect">
          <a:avLst/>
        </a:prstGeom>
        <a:noFill/>
        <a:ln w="9525">
          <a:noFill/>
          <a:miter lim="800000"/>
          <a:headEnd/>
          <a:tailEnd/>
        </a:ln>
      </xdr:spPr>
    </xdr:pic>
    <xdr:clientData/>
  </xdr:twoCellAnchor>
  <xdr:twoCellAnchor editAs="oneCell">
    <xdr:from>
      <xdr:col>1</xdr:col>
      <xdr:colOff>68580</xdr:colOff>
      <xdr:row>11</xdr:row>
      <xdr:rowOff>883920</xdr:rowOff>
    </xdr:from>
    <xdr:to>
      <xdr:col>1</xdr:col>
      <xdr:colOff>487680</xdr:colOff>
      <xdr:row>12</xdr:row>
      <xdr:rowOff>0</xdr:rowOff>
    </xdr:to>
    <xdr:pic>
      <xdr:nvPicPr>
        <xdr:cNvPr id="16" name="Рисунок 4"/>
        <xdr:cNvPicPr>
          <a:picLocks noChangeAspect="1"/>
        </xdr:cNvPicPr>
      </xdr:nvPicPr>
      <xdr:blipFill>
        <a:blip xmlns:r="http://schemas.openxmlformats.org/officeDocument/2006/relationships" r:embed="rId10"/>
        <a:srcRect/>
        <a:stretch>
          <a:fillRect/>
        </a:stretch>
      </xdr:blipFill>
      <xdr:spPr bwMode="auto">
        <a:xfrm>
          <a:off x="1577340" y="6888480"/>
          <a:ext cx="556260" cy="0"/>
        </a:xfrm>
        <a:prstGeom prst="rect">
          <a:avLst/>
        </a:prstGeom>
        <a:noFill/>
        <a:ln w="9525">
          <a:noFill/>
          <a:miter lim="800000"/>
          <a:headEnd/>
          <a:tailEnd/>
        </a:ln>
      </xdr:spPr>
    </xdr:pic>
    <xdr:clientData/>
  </xdr:twoCellAnchor>
  <xdr:twoCellAnchor editAs="oneCell">
    <xdr:from>
      <xdr:col>1</xdr:col>
      <xdr:colOff>68580</xdr:colOff>
      <xdr:row>12</xdr:row>
      <xdr:rowOff>1005840</xdr:rowOff>
    </xdr:from>
    <xdr:to>
      <xdr:col>1</xdr:col>
      <xdr:colOff>487680</xdr:colOff>
      <xdr:row>13</xdr:row>
      <xdr:rowOff>0</xdr:rowOff>
    </xdr:to>
    <xdr:pic>
      <xdr:nvPicPr>
        <xdr:cNvPr id="17" name="Рисунок 4"/>
        <xdr:cNvPicPr>
          <a:picLocks noChangeAspect="1"/>
        </xdr:cNvPicPr>
      </xdr:nvPicPr>
      <xdr:blipFill>
        <a:blip xmlns:r="http://schemas.openxmlformats.org/officeDocument/2006/relationships" r:embed="rId10"/>
        <a:srcRect/>
        <a:stretch>
          <a:fillRect/>
        </a:stretch>
      </xdr:blipFill>
      <xdr:spPr bwMode="auto">
        <a:xfrm>
          <a:off x="1577340" y="8359140"/>
          <a:ext cx="556260" cy="0"/>
        </a:xfrm>
        <a:prstGeom prst="rect">
          <a:avLst/>
        </a:prstGeom>
        <a:noFill/>
        <a:ln w="9525">
          <a:noFill/>
          <a:miter lim="800000"/>
          <a:headEnd/>
          <a:tailEnd/>
        </a:ln>
      </xdr:spPr>
    </xdr:pic>
    <xdr:clientData/>
  </xdr:twoCellAnchor>
  <xdr:twoCellAnchor editAs="oneCell">
    <xdr:from>
      <xdr:col>1</xdr:col>
      <xdr:colOff>60960</xdr:colOff>
      <xdr:row>13</xdr:row>
      <xdr:rowOff>784860</xdr:rowOff>
    </xdr:from>
    <xdr:to>
      <xdr:col>1</xdr:col>
      <xdr:colOff>487680</xdr:colOff>
      <xdr:row>14</xdr:row>
      <xdr:rowOff>0</xdr:rowOff>
    </xdr:to>
    <xdr:pic>
      <xdr:nvPicPr>
        <xdr:cNvPr id="18" name="Рисунок 4"/>
        <xdr:cNvPicPr>
          <a:picLocks noChangeAspect="1"/>
        </xdr:cNvPicPr>
      </xdr:nvPicPr>
      <xdr:blipFill>
        <a:blip xmlns:r="http://schemas.openxmlformats.org/officeDocument/2006/relationships" r:embed="rId10"/>
        <a:srcRect/>
        <a:stretch>
          <a:fillRect/>
        </a:stretch>
      </xdr:blipFill>
      <xdr:spPr bwMode="auto">
        <a:xfrm>
          <a:off x="1569720" y="9547860"/>
          <a:ext cx="571500" cy="0"/>
        </a:xfrm>
        <a:prstGeom prst="rect">
          <a:avLst/>
        </a:prstGeom>
        <a:noFill/>
        <a:ln w="9525">
          <a:noFill/>
          <a:miter lim="800000"/>
          <a:headEnd/>
          <a:tailEnd/>
        </a:ln>
      </xdr:spPr>
    </xdr:pic>
    <xdr:clientData/>
  </xdr:twoCellAnchor>
  <xdr:twoCellAnchor editAs="oneCell">
    <xdr:from>
      <xdr:col>0</xdr:col>
      <xdr:colOff>144781</xdr:colOff>
      <xdr:row>4</xdr:row>
      <xdr:rowOff>335281</xdr:rowOff>
    </xdr:from>
    <xdr:to>
      <xdr:col>0</xdr:col>
      <xdr:colOff>1428200</xdr:colOff>
      <xdr:row>5</xdr:row>
      <xdr:rowOff>243840</xdr:rowOff>
    </xdr:to>
    <xdr:pic>
      <xdr:nvPicPr>
        <xdr:cNvPr id="19" name="Picture 444" descr="http://networkvideo.ru/vs/main/modules/models/img/ip4/1.png"/>
        <xdr:cNvPicPr>
          <a:picLocks noChangeAspect="1" noChangeArrowheads="1"/>
        </xdr:cNvPicPr>
      </xdr:nvPicPr>
      <xdr:blipFill>
        <a:blip xmlns:r="http://schemas.openxmlformats.org/officeDocument/2006/relationships" r:embed="rId11" cstate="print"/>
        <a:srcRect/>
        <a:stretch>
          <a:fillRect/>
        </a:stretch>
      </xdr:blipFill>
      <xdr:spPr bwMode="auto">
        <a:xfrm>
          <a:off x="144781" y="2827021"/>
          <a:ext cx="1283419" cy="365759"/>
        </a:xfrm>
        <a:prstGeom prst="rect">
          <a:avLst/>
        </a:prstGeom>
        <a:noFill/>
      </xdr:spPr>
    </xdr:pic>
    <xdr:clientData/>
  </xdr:twoCellAnchor>
  <xdr:twoCellAnchor editAs="oneCell">
    <xdr:from>
      <xdr:col>0</xdr:col>
      <xdr:colOff>0</xdr:colOff>
      <xdr:row>7</xdr:row>
      <xdr:rowOff>182880</xdr:rowOff>
    </xdr:from>
    <xdr:to>
      <xdr:col>1</xdr:col>
      <xdr:colOff>37246</xdr:colOff>
      <xdr:row>8</xdr:row>
      <xdr:rowOff>190500</xdr:rowOff>
    </xdr:to>
    <xdr:pic>
      <xdr:nvPicPr>
        <xdr:cNvPr id="20" name="Picture 445" descr="http://networkvideo.ru/vs/main/modules/models/img/ip12/1.png"/>
        <xdr:cNvPicPr>
          <a:picLocks noChangeAspect="1" noChangeArrowheads="1"/>
        </xdr:cNvPicPr>
      </xdr:nvPicPr>
      <xdr:blipFill>
        <a:blip xmlns:r="http://schemas.openxmlformats.org/officeDocument/2006/relationships" r:embed="rId12" cstate="print"/>
        <a:srcRect/>
        <a:stretch>
          <a:fillRect/>
        </a:stretch>
      </xdr:blipFill>
      <xdr:spPr bwMode="auto">
        <a:xfrm>
          <a:off x="0" y="4046220"/>
          <a:ext cx="1546006" cy="464820"/>
        </a:xfrm>
        <a:prstGeom prst="rect">
          <a:avLst/>
        </a:prstGeom>
        <a:noFill/>
      </xdr:spPr>
    </xdr:pic>
    <xdr:clientData/>
  </xdr:twoCellAnchor>
  <xdr:twoCellAnchor editAs="oneCell">
    <xdr:from>
      <xdr:col>0</xdr:col>
      <xdr:colOff>68580</xdr:colOff>
      <xdr:row>11</xdr:row>
      <xdr:rowOff>480060</xdr:rowOff>
    </xdr:from>
    <xdr:to>
      <xdr:col>0</xdr:col>
      <xdr:colOff>1498366</xdr:colOff>
      <xdr:row>12</xdr:row>
      <xdr:rowOff>403860</xdr:rowOff>
    </xdr:to>
    <xdr:pic>
      <xdr:nvPicPr>
        <xdr:cNvPr id="1025" name="Picture 1" descr="http://networkvideo.ru/vs/main/modules/models/img/ip4hs/1.png"/>
        <xdr:cNvPicPr>
          <a:picLocks noChangeAspect="1" noChangeArrowheads="1"/>
        </xdr:cNvPicPr>
      </xdr:nvPicPr>
      <xdr:blipFill>
        <a:blip xmlns:r="http://schemas.openxmlformats.org/officeDocument/2006/relationships" r:embed="rId13" cstate="print"/>
        <a:srcRect/>
        <a:stretch>
          <a:fillRect/>
        </a:stretch>
      </xdr:blipFill>
      <xdr:spPr bwMode="auto">
        <a:xfrm>
          <a:off x="68580" y="6507480"/>
          <a:ext cx="1429786" cy="464820"/>
        </a:xfrm>
        <a:prstGeom prst="rect">
          <a:avLst/>
        </a:prstGeom>
        <a:noFill/>
      </xdr:spPr>
    </xdr:pic>
    <xdr:clientData/>
  </xdr:twoCellAnchor>
  <xdr:twoCellAnchor editAs="oneCell">
    <xdr:from>
      <xdr:col>0</xdr:col>
      <xdr:colOff>137160</xdr:colOff>
      <xdr:row>14</xdr:row>
      <xdr:rowOff>281940</xdr:rowOff>
    </xdr:from>
    <xdr:to>
      <xdr:col>0</xdr:col>
      <xdr:colOff>1424940</xdr:colOff>
      <xdr:row>15</xdr:row>
      <xdr:rowOff>119772</xdr:rowOff>
    </xdr:to>
    <xdr:pic>
      <xdr:nvPicPr>
        <xdr:cNvPr id="1026" name="Picture 2" descr="http://networkvideo.ru/vs/main/modules/models/img/ip12hs/1.png"/>
        <xdr:cNvPicPr>
          <a:picLocks noChangeAspect="1" noChangeArrowheads="1"/>
        </xdr:cNvPicPr>
      </xdr:nvPicPr>
      <xdr:blipFill>
        <a:blip xmlns:r="http://schemas.openxmlformats.org/officeDocument/2006/relationships" r:embed="rId14" cstate="print"/>
        <a:srcRect/>
        <a:stretch>
          <a:fillRect/>
        </a:stretch>
      </xdr:blipFill>
      <xdr:spPr bwMode="auto">
        <a:xfrm>
          <a:off x="137160" y="7932420"/>
          <a:ext cx="1287780" cy="378852"/>
        </a:xfrm>
        <a:prstGeom prst="rect">
          <a:avLst/>
        </a:prstGeom>
        <a:noFill/>
      </xdr:spPr>
    </xdr:pic>
    <xdr:clientData/>
  </xdr:twoCellAnchor>
  <xdr:twoCellAnchor editAs="oneCell">
    <xdr:from>
      <xdr:col>0</xdr:col>
      <xdr:colOff>152400</xdr:colOff>
      <xdr:row>20</xdr:row>
      <xdr:rowOff>106680</xdr:rowOff>
    </xdr:from>
    <xdr:to>
      <xdr:col>0</xdr:col>
      <xdr:colOff>1394460</xdr:colOff>
      <xdr:row>20</xdr:row>
      <xdr:rowOff>1225528</xdr:rowOff>
    </xdr:to>
    <xdr:pic>
      <xdr:nvPicPr>
        <xdr:cNvPr id="1027" name="Picture 3" descr="http://networkvideo.ru/upload/news/2015/autoplus.png"/>
        <xdr:cNvPicPr>
          <a:picLocks noChangeAspect="1" noChangeArrowheads="1"/>
        </xdr:cNvPicPr>
      </xdr:nvPicPr>
      <xdr:blipFill>
        <a:blip xmlns:r="http://schemas.openxmlformats.org/officeDocument/2006/relationships" r:embed="rId15" cstate="print"/>
        <a:srcRect/>
        <a:stretch>
          <a:fillRect/>
        </a:stretch>
      </xdr:blipFill>
      <xdr:spPr bwMode="auto">
        <a:xfrm>
          <a:off x="152400" y="11071860"/>
          <a:ext cx="1242060" cy="1118848"/>
        </a:xfrm>
        <a:prstGeom prst="rect">
          <a:avLst/>
        </a:prstGeom>
        <a:noFill/>
      </xdr:spPr>
    </xdr:pic>
    <xdr:clientData/>
  </xdr:twoCellAnchor>
  <xdr:twoCellAnchor editAs="oneCell">
    <xdr:from>
      <xdr:col>0</xdr:col>
      <xdr:colOff>426721</xdr:colOff>
      <xdr:row>23</xdr:row>
      <xdr:rowOff>182880</xdr:rowOff>
    </xdr:from>
    <xdr:to>
      <xdr:col>0</xdr:col>
      <xdr:colOff>1295401</xdr:colOff>
      <xdr:row>25</xdr:row>
      <xdr:rowOff>259195</xdr:rowOff>
    </xdr:to>
    <xdr:pic>
      <xdr:nvPicPr>
        <xdr:cNvPr id="1028" name="Picture 4" descr="http://networkvideo.ru/upload/others/IPLBIG.jpg"/>
        <xdr:cNvPicPr>
          <a:picLocks noChangeAspect="1" noChangeArrowheads="1"/>
        </xdr:cNvPicPr>
      </xdr:nvPicPr>
      <xdr:blipFill>
        <a:blip xmlns:r="http://schemas.openxmlformats.org/officeDocument/2006/relationships" r:embed="rId16" cstate="print"/>
        <a:srcRect/>
        <a:stretch>
          <a:fillRect/>
        </a:stretch>
      </xdr:blipFill>
      <xdr:spPr bwMode="auto">
        <a:xfrm>
          <a:off x="426721" y="13289280"/>
          <a:ext cx="868680" cy="1265035"/>
        </a:xfrm>
        <a:prstGeom prst="rect">
          <a:avLst/>
        </a:prstGeom>
        <a:noFill/>
      </xdr:spPr>
    </xdr:pic>
    <xdr:clientData/>
  </xdr:twoCellAnchor>
  <xdr:twoCellAnchor editAs="oneCell">
    <xdr:from>
      <xdr:col>0</xdr:col>
      <xdr:colOff>91440</xdr:colOff>
      <xdr:row>27</xdr:row>
      <xdr:rowOff>0</xdr:rowOff>
    </xdr:from>
    <xdr:to>
      <xdr:col>0</xdr:col>
      <xdr:colOff>1450909</xdr:colOff>
      <xdr:row>27</xdr:row>
      <xdr:rowOff>441960</xdr:rowOff>
    </xdr:to>
    <xdr:pic>
      <xdr:nvPicPr>
        <xdr:cNvPr id="1029" name="Picture 5" descr="http://networkvideo.ru/vs/main/modules/models/img/ip4/1.png"/>
        <xdr:cNvPicPr>
          <a:picLocks noChangeAspect="1" noChangeArrowheads="1"/>
        </xdr:cNvPicPr>
      </xdr:nvPicPr>
      <xdr:blipFill>
        <a:blip xmlns:r="http://schemas.openxmlformats.org/officeDocument/2006/relationships" r:embed="rId17" cstate="print"/>
        <a:srcRect/>
        <a:stretch>
          <a:fillRect/>
        </a:stretch>
      </xdr:blipFill>
      <xdr:spPr bwMode="auto">
        <a:xfrm>
          <a:off x="91440" y="15483840"/>
          <a:ext cx="1359469" cy="441960"/>
        </a:xfrm>
        <a:prstGeom prst="rect">
          <a:avLst/>
        </a:prstGeom>
        <a:noFill/>
      </xdr:spPr>
    </xdr:pic>
    <xdr:clientData/>
  </xdr:twoCellAnchor>
  <xdr:twoCellAnchor editAs="oneCell">
    <xdr:from>
      <xdr:col>1</xdr:col>
      <xdr:colOff>510540</xdr:colOff>
      <xdr:row>0</xdr:row>
      <xdr:rowOff>45721</xdr:rowOff>
    </xdr:from>
    <xdr:to>
      <xdr:col>2</xdr:col>
      <xdr:colOff>1844040</xdr:colOff>
      <xdr:row>0</xdr:row>
      <xdr:rowOff>925215</xdr:rowOff>
    </xdr:to>
    <xdr:pic>
      <xdr:nvPicPr>
        <xdr:cNvPr id="1030" name="Picture 6" descr="http://www.koman.ru/images/news16/domination.jpg"/>
        <xdr:cNvPicPr>
          <a:picLocks noChangeAspect="1" noChangeArrowheads="1"/>
        </xdr:cNvPicPr>
      </xdr:nvPicPr>
      <xdr:blipFill>
        <a:blip xmlns:r="http://schemas.openxmlformats.org/officeDocument/2006/relationships" r:embed="rId18" cstate="print"/>
        <a:srcRect/>
        <a:stretch>
          <a:fillRect/>
        </a:stretch>
      </xdr:blipFill>
      <xdr:spPr bwMode="auto">
        <a:xfrm>
          <a:off x="2019300" y="45721"/>
          <a:ext cx="3070860" cy="879494"/>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411480</xdr:colOff>
      <xdr:row>65</xdr:row>
      <xdr:rowOff>99060</xdr:rowOff>
    </xdr:from>
    <xdr:to>
      <xdr:col>1</xdr:col>
      <xdr:colOff>1127760</xdr:colOff>
      <xdr:row>65</xdr:row>
      <xdr:rowOff>518160</xdr:rowOff>
    </xdr:to>
    <xdr:pic>
      <xdr:nvPicPr>
        <xdr:cNvPr id="2" name="image01.pn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554480" y="32080200"/>
          <a:ext cx="716280" cy="419100"/>
        </a:xfrm>
        <a:prstGeom prst="rect">
          <a:avLst/>
        </a:prstGeom>
        <a:noFill/>
        <a:ln w="9525">
          <a:noFill/>
          <a:miter lim="800000"/>
          <a:headEnd/>
          <a:tailEnd/>
        </a:ln>
      </xdr:spPr>
    </xdr:pic>
    <xdr:clientData fLocksWithSheet="0"/>
  </xdr:twoCellAnchor>
  <xdr:twoCellAnchor>
    <xdr:from>
      <xdr:col>1</xdr:col>
      <xdr:colOff>411480</xdr:colOff>
      <xdr:row>89</xdr:row>
      <xdr:rowOff>243840</xdr:rowOff>
    </xdr:from>
    <xdr:to>
      <xdr:col>1</xdr:col>
      <xdr:colOff>1234440</xdr:colOff>
      <xdr:row>89</xdr:row>
      <xdr:rowOff>449580</xdr:rowOff>
    </xdr:to>
    <xdr:pic>
      <xdr:nvPicPr>
        <xdr:cNvPr id="3" name="image04.pn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1554480" y="46443900"/>
          <a:ext cx="822960" cy="205740"/>
        </a:xfrm>
        <a:prstGeom prst="rect">
          <a:avLst/>
        </a:prstGeom>
        <a:noFill/>
        <a:ln w="9525">
          <a:noFill/>
          <a:miter lim="800000"/>
          <a:headEnd/>
          <a:tailEnd/>
        </a:ln>
      </xdr:spPr>
    </xdr:pic>
    <xdr:clientData fLocksWithSheet="0"/>
  </xdr:twoCellAnchor>
  <xdr:twoCellAnchor>
    <xdr:from>
      <xdr:col>1</xdr:col>
      <xdr:colOff>411480</xdr:colOff>
      <xdr:row>90</xdr:row>
      <xdr:rowOff>175260</xdr:rowOff>
    </xdr:from>
    <xdr:to>
      <xdr:col>1</xdr:col>
      <xdr:colOff>1249680</xdr:colOff>
      <xdr:row>90</xdr:row>
      <xdr:rowOff>632460</xdr:rowOff>
    </xdr:to>
    <xdr:pic>
      <xdr:nvPicPr>
        <xdr:cNvPr id="4" name="image06.jpg"/>
        <xdr:cNvPicPr preferRelativeResize="0">
          <a:picLocks noChangeAspect="1" noChangeArrowheads="1"/>
        </xdr:cNvPicPr>
      </xdr:nvPicPr>
      <xdr:blipFill>
        <a:blip xmlns:r="http://schemas.openxmlformats.org/officeDocument/2006/relationships" r:embed="rId3" cstate="print"/>
        <a:srcRect/>
        <a:stretch>
          <a:fillRect/>
        </a:stretch>
      </xdr:blipFill>
      <xdr:spPr bwMode="auto">
        <a:xfrm>
          <a:off x="1554480" y="47190660"/>
          <a:ext cx="838200" cy="457200"/>
        </a:xfrm>
        <a:prstGeom prst="rect">
          <a:avLst/>
        </a:prstGeom>
        <a:noFill/>
        <a:ln w="9525">
          <a:noFill/>
          <a:miter lim="800000"/>
          <a:headEnd/>
          <a:tailEnd/>
        </a:ln>
      </xdr:spPr>
    </xdr:pic>
    <xdr:clientData fLocksWithSheet="0"/>
  </xdr:twoCellAnchor>
  <xdr:twoCellAnchor>
    <xdr:from>
      <xdr:col>1</xdr:col>
      <xdr:colOff>388620</xdr:colOff>
      <xdr:row>91</xdr:row>
      <xdr:rowOff>114300</xdr:rowOff>
    </xdr:from>
    <xdr:to>
      <xdr:col>1</xdr:col>
      <xdr:colOff>1272540</xdr:colOff>
      <xdr:row>91</xdr:row>
      <xdr:rowOff>647700</xdr:rowOff>
    </xdr:to>
    <xdr:pic>
      <xdr:nvPicPr>
        <xdr:cNvPr id="5" name="image07.png"/>
        <xdr:cNvPicPr preferRelativeResize="0">
          <a:picLocks noChangeAspect="1" noChangeArrowheads="1"/>
        </xdr:cNvPicPr>
      </xdr:nvPicPr>
      <xdr:blipFill>
        <a:blip xmlns:r="http://schemas.openxmlformats.org/officeDocument/2006/relationships" r:embed="rId4" cstate="print"/>
        <a:srcRect/>
        <a:stretch>
          <a:fillRect/>
        </a:stretch>
      </xdr:blipFill>
      <xdr:spPr bwMode="auto">
        <a:xfrm>
          <a:off x="1531620" y="47945040"/>
          <a:ext cx="883920" cy="533400"/>
        </a:xfrm>
        <a:prstGeom prst="rect">
          <a:avLst/>
        </a:prstGeom>
        <a:noFill/>
        <a:ln w="9525">
          <a:noFill/>
          <a:miter lim="800000"/>
          <a:headEnd/>
          <a:tailEnd/>
        </a:ln>
      </xdr:spPr>
    </xdr:pic>
    <xdr:clientData fLocksWithSheet="0"/>
  </xdr:twoCellAnchor>
  <xdr:twoCellAnchor>
    <xdr:from>
      <xdr:col>1</xdr:col>
      <xdr:colOff>175260</xdr:colOff>
      <xdr:row>92</xdr:row>
      <xdr:rowOff>160020</xdr:rowOff>
    </xdr:from>
    <xdr:to>
      <xdr:col>1</xdr:col>
      <xdr:colOff>1508760</xdr:colOff>
      <xdr:row>92</xdr:row>
      <xdr:rowOff>868680</xdr:rowOff>
    </xdr:to>
    <xdr:pic>
      <xdr:nvPicPr>
        <xdr:cNvPr id="6" name="image10.jpg"/>
        <xdr:cNvPicPr preferRelativeResize="0">
          <a:picLocks noChangeAspect="1" noChangeArrowheads="1"/>
        </xdr:cNvPicPr>
      </xdr:nvPicPr>
      <xdr:blipFill>
        <a:blip xmlns:r="http://schemas.openxmlformats.org/officeDocument/2006/relationships" r:embed="rId5" cstate="print"/>
        <a:srcRect/>
        <a:stretch>
          <a:fillRect/>
        </a:stretch>
      </xdr:blipFill>
      <xdr:spPr bwMode="auto">
        <a:xfrm>
          <a:off x="1318260" y="48806100"/>
          <a:ext cx="1333500" cy="708660"/>
        </a:xfrm>
        <a:prstGeom prst="rect">
          <a:avLst/>
        </a:prstGeom>
        <a:noFill/>
        <a:ln w="9525">
          <a:noFill/>
          <a:miter lim="800000"/>
          <a:headEnd/>
          <a:tailEnd/>
        </a:ln>
      </xdr:spPr>
    </xdr:pic>
    <xdr:clientData fLocksWithSheet="0"/>
  </xdr:twoCellAnchor>
  <xdr:twoCellAnchor>
    <xdr:from>
      <xdr:col>1</xdr:col>
      <xdr:colOff>274320</xdr:colOff>
      <xdr:row>80</xdr:row>
      <xdr:rowOff>106680</xdr:rowOff>
    </xdr:from>
    <xdr:to>
      <xdr:col>1</xdr:col>
      <xdr:colOff>1501140</xdr:colOff>
      <xdr:row>80</xdr:row>
      <xdr:rowOff>533400</xdr:rowOff>
    </xdr:to>
    <xdr:pic>
      <xdr:nvPicPr>
        <xdr:cNvPr id="7"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524000" y="48661320"/>
          <a:ext cx="1226820" cy="426720"/>
        </a:xfrm>
        <a:prstGeom prst="rect">
          <a:avLst/>
        </a:prstGeom>
        <a:noFill/>
        <a:ln w="9525">
          <a:noFill/>
          <a:miter lim="800000"/>
          <a:headEnd/>
          <a:tailEnd/>
        </a:ln>
      </xdr:spPr>
    </xdr:pic>
    <xdr:clientData fLocksWithSheet="0"/>
  </xdr:twoCellAnchor>
  <xdr:twoCellAnchor>
    <xdr:from>
      <xdr:col>1</xdr:col>
      <xdr:colOff>266700</xdr:colOff>
      <xdr:row>81</xdr:row>
      <xdr:rowOff>114300</xdr:rowOff>
    </xdr:from>
    <xdr:to>
      <xdr:col>1</xdr:col>
      <xdr:colOff>1516380</xdr:colOff>
      <xdr:row>81</xdr:row>
      <xdr:rowOff>533400</xdr:rowOff>
    </xdr:to>
    <xdr:pic>
      <xdr:nvPicPr>
        <xdr:cNvPr id="8"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516380" y="49347120"/>
          <a:ext cx="1249680" cy="419100"/>
        </a:xfrm>
        <a:prstGeom prst="rect">
          <a:avLst/>
        </a:prstGeom>
        <a:noFill/>
        <a:ln w="9525">
          <a:noFill/>
          <a:miter lim="800000"/>
          <a:headEnd/>
          <a:tailEnd/>
        </a:ln>
      </xdr:spPr>
    </xdr:pic>
    <xdr:clientData fLocksWithSheet="0"/>
  </xdr:twoCellAnchor>
  <xdr:twoCellAnchor>
    <xdr:from>
      <xdr:col>1</xdr:col>
      <xdr:colOff>243840</xdr:colOff>
      <xdr:row>83</xdr:row>
      <xdr:rowOff>45720</xdr:rowOff>
    </xdr:from>
    <xdr:to>
      <xdr:col>1</xdr:col>
      <xdr:colOff>1493520</xdr:colOff>
      <xdr:row>83</xdr:row>
      <xdr:rowOff>464820</xdr:rowOff>
    </xdr:to>
    <xdr:pic>
      <xdr:nvPicPr>
        <xdr:cNvPr id="9"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386840" y="42976800"/>
          <a:ext cx="1249680" cy="419100"/>
        </a:xfrm>
        <a:prstGeom prst="rect">
          <a:avLst/>
        </a:prstGeom>
        <a:noFill/>
        <a:ln w="9525">
          <a:noFill/>
          <a:miter lim="800000"/>
          <a:headEnd/>
          <a:tailEnd/>
        </a:ln>
      </xdr:spPr>
    </xdr:pic>
    <xdr:clientData fLocksWithSheet="0"/>
  </xdr:twoCellAnchor>
  <xdr:twoCellAnchor>
    <xdr:from>
      <xdr:col>1</xdr:col>
      <xdr:colOff>213360</xdr:colOff>
      <xdr:row>79</xdr:row>
      <xdr:rowOff>91440</xdr:rowOff>
    </xdr:from>
    <xdr:to>
      <xdr:col>1</xdr:col>
      <xdr:colOff>1463040</xdr:colOff>
      <xdr:row>79</xdr:row>
      <xdr:rowOff>518160</xdr:rowOff>
    </xdr:to>
    <xdr:pic>
      <xdr:nvPicPr>
        <xdr:cNvPr id="10"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463040" y="47967900"/>
          <a:ext cx="1249680" cy="426720"/>
        </a:xfrm>
        <a:prstGeom prst="rect">
          <a:avLst/>
        </a:prstGeom>
        <a:noFill/>
        <a:ln w="9525">
          <a:noFill/>
          <a:miter lim="800000"/>
          <a:headEnd/>
          <a:tailEnd/>
        </a:ln>
      </xdr:spPr>
    </xdr:pic>
    <xdr:clientData fLocksWithSheet="0"/>
  </xdr:twoCellAnchor>
  <xdr:twoCellAnchor>
    <xdr:from>
      <xdr:col>1</xdr:col>
      <xdr:colOff>228600</xdr:colOff>
      <xdr:row>78</xdr:row>
      <xdr:rowOff>60960</xdr:rowOff>
    </xdr:from>
    <xdr:to>
      <xdr:col>1</xdr:col>
      <xdr:colOff>1478280</xdr:colOff>
      <xdr:row>78</xdr:row>
      <xdr:rowOff>480060</xdr:rowOff>
    </xdr:to>
    <xdr:pic>
      <xdr:nvPicPr>
        <xdr:cNvPr id="11"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478280" y="47259240"/>
          <a:ext cx="1249680" cy="419100"/>
        </a:xfrm>
        <a:prstGeom prst="rect">
          <a:avLst/>
        </a:prstGeom>
        <a:noFill/>
        <a:ln w="9525">
          <a:noFill/>
          <a:miter lim="800000"/>
          <a:headEnd/>
          <a:tailEnd/>
        </a:ln>
      </xdr:spPr>
    </xdr:pic>
    <xdr:clientData fLocksWithSheet="0"/>
  </xdr:twoCellAnchor>
  <xdr:twoCellAnchor>
    <xdr:from>
      <xdr:col>1</xdr:col>
      <xdr:colOff>198120</xdr:colOff>
      <xdr:row>76</xdr:row>
      <xdr:rowOff>7620</xdr:rowOff>
    </xdr:from>
    <xdr:to>
      <xdr:col>1</xdr:col>
      <xdr:colOff>1447800</xdr:colOff>
      <xdr:row>76</xdr:row>
      <xdr:rowOff>449580</xdr:rowOff>
    </xdr:to>
    <xdr:pic>
      <xdr:nvPicPr>
        <xdr:cNvPr id="12"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341120" y="39227760"/>
          <a:ext cx="1249680" cy="441960"/>
        </a:xfrm>
        <a:prstGeom prst="rect">
          <a:avLst/>
        </a:prstGeom>
        <a:noFill/>
        <a:ln w="9525">
          <a:noFill/>
          <a:miter lim="800000"/>
          <a:headEnd/>
          <a:tailEnd/>
        </a:ln>
      </xdr:spPr>
    </xdr:pic>
    <xdr:clientData fLocksWithSheet="0"/>
  </xdr:twoCellAnchor>
  <xdr:twoCellAnchor>
    <xdr:from>
      <xdr:col>1</xdr:col>
      <xdr:colOff>198120</xdr:colOff>
      <xdr:row>77</xdr:row>
      <xdr:rowOff>7620</xdr:rowOff>
    </xdr:from>
    <xdr:to>
      <xdr:col>1</xdr:col>
      <xdr:colOff>1447800</xdr:colOff>
      <xdr:row>77</xdr:row>
      <xdr:rowOff>449580</xdr:rowOff>
    </xdr:to>
    <xdr:pic>
      <xdr:nvPicPr>
        <xdr:cNvPr id="13"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341120" y="39707820"/>
          <a:ext cx="1249680" cy="441960"/>
        </a:xfrm>
        <a:prstGeom prst="rect">
          <a:avLst/>
        </a:prstGeom>
        <a:noFill/>
        <a:ln w="9525">
          <a:noFill/>
          <a:miter lim="800000"/>
          <a:headEnd/>
          <a:tailEnd/>
        </a:ln>
      </xdr:spPr>
    </xdr:pic>
    <xdr:clientData fLocksWithSheet="0"/>
  </xdr:twoCellAnchor>
  <xdr:twoCellAnchor>
    <xdr:from>
      <xdr:col>1</xdr:col>
      <xdr:colOff>213360</xdr:colOff>
      <xdr:row>19</xdr:row>
      <xdr:rowOff>251460</xdr:rowOff>
    </xdr:from>
    <xdr:to>
      <xdr:col>1</xdr:col>
      <xdr:colOff>1470660</xdr:colOff>
      <xdr:row>20</xdr:row>
      <xdr:rowOff>228600</xdr:rowOff>
    </xdr:to>
    <xdr:pic>
      <xdr:nvPicPr>
        <xdr:cNvPr id="14"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356360" y="12588240"/>
          <a:ext cx="1257300" cy="434340"/>
        </a:xfrm>
        <a:prstGeom prst="rect">
          <a:avLst/>
        </a:prstGeom>
        <a:noFill/>
        <a:ln w="9525">
          <a:noFill/>
          <a:miter lim="800000"/>
          <a:headEnd/>
          <a:tailEnd/>
        </a:ln>
      </xdr:spPr>
    </xdr:pic>
    <xdr:clientData fLocksWithSheet="0"/>
  </xdr:twoCellAnchor>
  <xdr:twoCellAnchor>
    <xdr:from>
      <xdr:col>1</xdr:col>
      <xdr:colOff>38100</xdr:colOff>
      <xdr:row>39</xdr:row>
      <xdr:rowOff>114300</xdr:rowOff>
    </xdr:from>
    <xdr:to>
      <xdr:col>1</xdr:col>
      <xdr:colOff>1645920</xdr:colOff>
      <xdr:row>39</xdr:row>
      <xdr:rowOff>335280</xdr:rowOff>
    </xdr:to>
    <xdr:pic>
      <xdr:nvPicPr>
        <xdr:cNvPr id="15" name="image15.png"/>
        <xdr:cNvPicPr preferRelativeResize="0">
          <a:picLocks noChangeAspect="1" noChangeArrowheads="1"/>
        </xdr:cNvPicPr>
      </xdr:nvPicPr>
      <xdr:blipFill>
        <a:blip xmlns:r="http://schemas.openxmlformats.org/officeDocument/2006/relationships" r:embed="rId7" cstate="print"/>
        <a:srcRect/>
        <a:stretch>
          <a:fillRect/>
        </a:stretch>
      </xdr:blipFill>
      <xdr:spPr bwMode="auto">
        <a:xfrm>
          <a:off x="1181100" y="22021800"/>
          <a:ext cx="1607820" cy="220980"/>
        </a:xfrm>
        <a:prstGeom prst="rect">
          <a:avLst/>
        </a:prstGeom>
        <a:noFill/>
        <a:ln w="9525">
          <a:noFill/>
          <a:miter lim="800000"/>
          <a:headEnd/>
          <a:tailEnd/>
        </a:ln>
      </xdr:spPr>
    </xdr:pic>
    <xdr:clientData fLocksWithSheet="0"/>
  </xdr:twoCellAnchor>
  <xdr:twoCellAnchor>
    <xdr:from>
      <xdr:col>1</xdr:col>
      <xdr:colOff>7620</xdr:colOff>
      <xdr:row>47</xdr:row>
      <xdr:rowOff>91440</xdr:rowOff>
    </xdr:from>
    <xdr:to>
      <xdr:col>1</xdr:col>
      <xdr:colOff>1645920</xdr:colOff>
      <xdr:row>47</xdr:row>
      <xdr:rowOff>320040</xdr:rowOff>
    </xdr:to>
    <xdr:pic>
      <xdr:nvPicPr>
        <xdr:cNvPr id="16" name="image15.png"/>
        <xdr:cNvPicPr preferRelativeResize="0">
          <a:picLocks noChangeAspect="1" noChangeArrowheads="1"/>
        </xdr:cNvPicPr>
      </xdr:nvPicPr>
      <xdr:blipFill>
        <a:blip xmlns:r="http://schemas.openxmlformats.org/officeDocument/2006/relationships" r:embed="rId8" cstate="print"/>
        <a:srcRect/>
        <a:stretch>
          <a:fillRect/>
        </a:stretch>
      </xdr:blipFill>
      <xdr:spPr bwMode="auto">
        <a:xfrm>
          <a:off x="1150620" y="24246840"/>
          <a:ext cx="1638300" cy="228600"/>
        </a:xfrm>
        <a:prstGeom prst="rect">
          <a:avLst/>
        </a:prstGeom>
        <a:noFill/>
        <a:ln w="9525">
          <a:noFill/>
          <a:miter lim="800000"/>
          <a:headEnd/>
          <a:tailEnd/>
        </a:ln>
      </xdr:spPr>
    </xdr:pic>
    <xdr:clientData fLocksWithSheet="0"/>
  </xdr:twoCellAnchor>
  <xdr:twoCellAnchor>
    <xdr:from>
      <xdr:col>1</xdr:col>
      <xdr:colOff>388620</xdr:colOff>
      <xdr:row>88</xdr:row>
      <xdr:rowOff>175260</xdr:rowOff>
    </xdr:from>
    <xdr:to>
      <xdr:col>1</xdr:col>
      <xdr:colOff>1409700</xdr:colOff>
      <xdr:row>88</xdr:row>
      <xdr:rowOff>457200</xdr:rowOff>
    </xdr:to>
    <xdr:pic>
      <xdr:nvPicPr>
        <xdr:cNvPr id="17" name="image16.jpg"/>
        <xdr:cNvPicPr preferRelativeResize="0">
          <a:picLocks noChangeAspect="1" noChangeArrowheads="1"/>
        </xdr:cNvPicPr>
      </xdr:nvPicPr>
      <xdr:blipFill>
        <a:blip xmlns:r="http://schemas.openxmlformats.org/officeDocument/2006/relationships" r:embed="rId9" cstate="print"/>
        <a:srcRect/>
        <a:stretch>
          <a:fillRect/>
        </a:stretch>
      </xdr:blipFill>
      <xdr:spPr bwMode="auto">
        <a:xfrm>
          <a:off x="1531620" y="45559980"/>
          <a:ext cx="1021080" cy="281940"/>
        </a:xfrm>
        <a:prstGeom prst="rect">
          <a:avLst/>
        </a:prstGeom>
        <a:noFill/>
        <a:ln w="9525">
          <a:noFill/>
          <a:miter lim="800000"/>
          <a:headEnd/>
          <a:tailEnd/>
        </a:ln>
      </xdr:spPr>
    </xdr:pic>
    <xdr:clientData fLocksWithSheet="0"/>
  </xdr:twoCellAnchor>
  <xdr:twoCellAnchor>
    <xdr:from>
      <xdr:col>1</xdr:col>
      <xdr:colOff>22860</xdr:colOff>
      <xdr:row>5</xdr:row>
      <xdr:rowOff>449580</xdr:rowOff>
    </xdr:from>
    <xdr:to>
      <xdr:col>1</xdr:col>
      <xdr:colOff>1630680</xdr:colOff>
      <xdr:row>5</xdr:row>
      <xdr:rowOff>982980</xdr:rowOff>
    </xdr:to>
    <xdr:pic>
      <xdr:nvPicPr>
        <xdr:cNvPr id="18"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165860" y="3429000"/>
          <a:ext cx="1607820" cy="533400"/>
        </a:xfrm>
        <a:prstGeom prst="rect">
          <a:avLst/>
        </a:prstGeom>
        <a:noFill/>
        <a:ln w="9525">
          <a:noFill/>
          <a:miter lim="800000"/>
          <a:headEnd/>
          <a:tailEnd/>
        </a:ln>
      </xdr:spPr>
    </xdr:pic>
    <xdr:clientData fLocksWithSheet="0"/>
  </xdr:twoCellAnchor>
  <xdr:twoCellAnchor>
    <xdr:from>
      <xdr:col>1</xdr:col>
      <xdr:colOff>30480</xdr:colOff>
      <xdr:row>6</xdr:row>
      <xdr:rowOff>83820</xdr:rowOff>
    </xdr:from>
    <xdr:to>
      <xdr:col>1</xdr:col>
      <xdr:colOff>1638300</xdr:colOff>
      <xdr:row>6</xdr:row>
      <xdr:rowOff>617220</xdr:rowOff>
    </xdr:to>
    <xdr:pic>
      <xdr:nvPicPr>
        <xdr:cNvPr id="19"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173480" y="4533900"/>
          <a:ext cx="1607820" cy="533400"/>
        </a:xfrm>
        <a:prstGeom prst="rect">
          <a:avLst/>
        </a:prstGeom>
        <a:noFill/>
        <a:ln w="9525">
          <a:noFill/>
          <a:miter lim="800000"/>
          <a:headEnd/>
          <a:tailEnd/>
        </a:ln>
      </xdr:spPr>
    </xdr:pic>
    <xdr:clientData fLocksWithSheet="0"/>
  </xdr:twoCellAnchor>
  <xdr:twoCellAnchor>
    <xdr:from>
      <xdr:col>1</xdr:col>
      <xdr:colOff>243840</xdr:colOff>
      <xdr:row>25</xdr:row>
      <xdr:rowOff>38100</xdr:rowOff>
    </xdr:from>
    <xdr:to>
      <xdr:col>1</xdr:col>
      <xdr:colOff>1493520</xdr:colOff>
      <xdr:row>25</xdr:row>
      <xdr:rowOff>457200</xdr:rowOff>
    </xdr:to>
    <xdr:pic>
      <xdr:nvPicPr>
        <xdr:cNvPr id="20"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386840" y="14897100"/>
          <a:ext cx="1249680" cy="419100"/>
        </a:xfrm>
        <a:prstGeom prst="rect">
          <a:avLst/>
        </a:prstGeom>
        <a:noFill/>
        <a:ln w="9525">
          <a:noFill/>
          <a:miter lim="800000"/>
          <a:headEnd/>
          <a:tailEnd/>
        </a:ln>
      </xdr:spPr>
    </xdr:pic>
    <xdr:clientData fLocksWithSheet="0"/>
  </xdr:twoCellAnchor>
  <xdr:twoCellAnchor>
    <xdr:from>
      <xdr:col>1</xdr:col>
      <xdr:colOff>243840</xdr:colOff>
      <xdr:row>24</xdr:row>
      <xdr:rowOff>38100</xdr:rowOff>
    </xdr:from>
    <xdr:to>
      <xdr:col>1</xdr:col>
      <xdr:colOff>1493520</xdr:colOff>
      <xdr:row>24</xdr:row>
      <xdr:rowOff>457200</xdr:rowOff>
    </xdr:to>
    <xdr:pic>
      <xdr:nvPicPr>
        <xdr:cNvPr id="21"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386840" y="14417040"/>
          <a:ext cx="1249680" cy="419100"/>
        </a:xfrm>
        <a:prstGeom prst="rect">
          <a:avLst/>
        </a:prstGeom>
        <a:noFill/>
        <a:ln w="9525">
          <a:noFill/>
          <a:miter lim="800000"/>
          <a:headEnd/>
          <a:tailEnd/>
        </a:ln>
      </xdr:spPr>
    </xdr:pic>
    <xdr:clientData fLocksWithSheet="0"/>
  </xdr:twoCellAnchor>
  <xdr:twoCellAnchor>
    <xdr:from>
      <xdr:col>1</xdr:col>
      <xdr:colOff>243840</xdr:colOff>
      <xdr:row>21</xdr:row>
      <xdr:rowOff>121920</xdr:rowOff>
    </xdr:from>
    <xdr:to>
      <xdr:col>1</xdr:col>
      <xdr:colOff>1493520</xdr:colOff>
      <xdr:row>22</xdr:row>
      <xdr:rowOff>220980</xdr:rowOff>
    </xdr:to>
    <xdr:pic>
      <xdr:nvPicPr>
        <xdr:cNvPr id="22"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386840" y="13235940"/>
          <a:ext cx="1249680" cy="419100"/>
        </a:xfrm>
        <a:prstGeom prst="rect">
          <a:avLst/>
        </a:prstGeom>
        <a:noFill/>
        <a:ln w="9525">
          <a:noFill/>
          <a:miter lim="800000"/>
          <a:headEnd/>
          <a:tailEnd/>
        </a:ln>
      </xdr:spPr>
    </xdr:pic>
    <xdr:clientData fLocksWithSheet="0"/>
  </xdr:twoCellAnchor>
  <xdr:twoCellAnchor>
    <xdr:from>
      <xdr:col>1</xdr:col>
      <xdr:colOff>213360</xdr:colOff>
      <xdr:row>57</xdr:row>
      <xdr:rowOff>457200</xdr:rowOff>
    </xdr:from>
    <xdr:to>
      <xdr:col>1</xdr:col>
      <xdr:colOff>1463040</xdr:colOff>
      <xdr:row>57</xdr:row>
      <xdr:rowOff>876300</xdr:rowOff>
    </xdr:to>
    <xdr:pic>
      <xdr:nvPicPr>
        <xdr:cNvPr id="23"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356360" y="28094940"/>
          <a:ext cx="1249680" cy="419100"/>
        </a:xfrm>
        <a:prstGeom prst="rect">
          <a:avLst/>
        </a:prstGeom>
        <a:noFill/>
        <a:ln w="9525">
          <a:noFill/>
          <a:miter lim="800000"/>
          <a:headEnd/>
          <a:tailEnd/>
        </a:ln>
      </xdr:spPr>
    </xdr:pic>
    <xdr:clientData fLocksWithSheet="0"/>
  </xdr:twoCellAnchor>
  <xdr:twoCellAnchor>
    <xdr:from>
      <xdr:col>1</xdr:col>
      <xdr:colOff>0</xdr:colOff>
      <xdr:row>66</xdr:row>
      <xdr:rowOff>0</xdr:rowOff>
    </xdr:from>
    <xdr:to>
      <xdr:col>2</xdr:col>
      <xdr:colOff>0</xdr:colOff>
      <xdr:row>67</xdr:row>
      <xdr:rowOff>7620</xdr:rowOff>
    </xdr:to>
    <xdr:pic>
      <xdr:nvPicPr>
        <xdr:cNvPr id="24" name="image17.png"/>
        <xdr:cNvPicPr preferRelativeResize="0">
          <a:picLocks noChangeAspect="1" noChangeArrowheads="1"/>
        </xdr:cNvPicPr>
      </xdr:nvPicPr>
      <xdr:blipFill>
        <a:blip xmlns:r="http://schemas.openxmlformats.org/officeDocument/2006/relationships" r:embed="rId10" cstate="print"/>
        <a:srcRect/>
        <a:stretch>
          <a:fillRect/>
        </a:stretch>
      </xdr:blipFill>
      <xdr:spPr bwMode="auto">
        <a:xfrm>
          <a:off x="1143000" y="32628840"/>
          <a:ext cx="1691640" cy="327660"/>
        </a:xfrm>
        <a:prstGeom prst="rect">
          <a:avLst/>
        </a:prstGeom>
        <a:noFill/>
        <a:ln w="9525">
          <a:noFill/>
          <a:miter lim="800000"/>
          <a:headEnd/>
          <a:tailEnd/>
        </a:ln>
      </xdr:spPr>
    </xdr:pic>
    <xdr:clientData fLocksWithSheet="0"/>
  </xdr:twoCellAnchor>
  <xdr:twoCellAnchor>
    <xdr:from>
      <xdr:col>1</xdr:col>
      <xdr:colOff>53340</xdr:colOff>
      <xdr:row>60</xdr:row>
      <xdr:rowOff>22860</xdr:rowOff>
    </xdr:from>
    <xdr:to>
      <xdr:col>1</xdr:col>
      <xdr:colOff>1661160</xdr:colOff>
      <xdr:row>60</xdr:row>
      <xdr:rowOff>441960</xdr:rowOff>
    </xdr:to>
    <xdr:pic>
      <xdr:nvPicPr>
        <xdr:cNvPr id="25" name="image19.png"/>
        <xdr:cNvPicPr preferRelativeResize="0">
          <a:picLocks noChangeAspect="1" noChangeArrowheads="1"/>
        </xdr:cNvPicPr>
      </xdr:nvPicPr>
      <xdr:blipFill>
        <a:blip xmlns:r="http://schemas.openxmlformats.org/officeDocument/2006/relationships" r:embed="rId11" cstate="print"/>
        <a:srcRect/>
        <a:stretch>
          <a:fillRect/>
        </a:stretch>
      </xdr:blipFill>
      <xdr:spPr bwMode="auto">
        <a:xfrm>
          <a:off x="1196340" y="30655260"/>
          <a:ext cx="1607820" cy="419100"/>
        </a:xfrm>
        <a:prstGeom prst="rect">
          <a:avLst/>
        </a:prstGeom>
        <a:noFill/>
        <a:ln w="9525">
          <a:noFill/>
          <a:miter lim="800000"/>
          <a:headEnd/>
          <a:tailEnd/>
        </a:ln>
      </xdr:spPr>
    </xdr:pic>
    <xdr:clientData fLocksWithSheet="0"/>
  </xdr:twoCellAnchor>
  <xdr:twoCellAnchor>
    <xdr:from>
      <xdr:col>1</xdr:col>
      <xdr:colOff>205740</xdr:colOff>
      <xdr:row>59</xdr:row>
      <xdr:rowOff>60960</xdr:rowOff>
    </xdr:from>
    <xdr:to>
      <xdr:col>1</xdr:col>
      <xdr:colOff>1455420</xdr:colOff>
      <xdr:row>59</xdr:row>
      <xdr:rowOff>480060</xdr:rowOff>
    </xdr:to>
    <xdr:pic>
      <xdr:nvPicPr>
        <xdr:cNvPr id="26"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348740" y="30106620"/>
          <a:ext cx="1249680" cy="419100"/>
        </a:xfrm>
        <a:prstGeom prst="rect">
          <a:avLst/>
        </a:prstGeom>
        <a:noFill/>
        <a:ln w="9525">
          <a:noFill/>
          <a:miter lim="800000"/>
          <a:headEnd/>
          <a:tailEnd/>
        </a:ln>
      </xdr:spPr>
    </xdr:pic>
    <xdr:clientData fLocksWithSheet="0"/>
  </xdr:twoCellAnchor>
  <xdr:twoCellAnchor>
    <xdr:from>
      <xdr:col>1</xdr:col>
      <xdr:colOff>198120</xdr:colOff>
      <xdr:row>75</xdr:row>
      <xdr:rowOff>160020</xdr:rowOff>
    </xdr:from>
    <xdr:to>
      <xdr:col>1</xdr:col>
      <xdr:colOff>1447800</xdr:colOff>
      <xdr:row>75</xdr:row>
      <xdr:rowOff>579120</xdr:rowOff>
    </xdr:to>
    <xdr:pic>
      <xdr:nvPicPr>
        <xdr:cNvPr id="27"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341120" y="38648640"/>
          <a:ext cx="1249680" cy="419100"/>
        </a:xfrm>
        <a:prstGeom prst="rect">
          <a:avLst/>
        </a:prstGeom>
        <a:noFill/>
        <a:ln w="9525">
          <a:noFill/>
          <a:miter lim="800000"/>
          <a:headEnd/>
          <a:tailEnd/>
        </a:ln>
      </xdr:spPr>
    </xdr:pic>
    <xdr:clientData fLocksWithSheet="0"/>
  </xdr:twoCellAnchor>
  <xdr:twoCellAnchor>
    <xdr:from>
      <xdr:col>1</xdr:col>
      <xdr:colOff>266700</xdr:colOff>
      <xdr:row>82</xdr:row>
      <xdr:rowOff>30480</xdr:rowOff>
    </xdr:from>
    <xdr:to>
      <xdr:col>1</xdr:col>
      <xdr:colOff>1379220</xdr:colOff>
      <xdr:row>82</xdr:row>
      <xdr:rowOff>556260</xdr:rowOff>
    </xdr:to>
    <xdr:pic>
      <xdr:nvPicPr>
        <xdr:cNvPr id="28" name="image20.png"/>
        <xdr:cNvPicPr preferRelativeResize="0">
          <a:picLocks noChangeAspect="1" noChangeArrowheads="1"/>
        </xdr:cNvPicPr>
      </xdr:nvPicPr>
      <xdr:blipFill>
        <a:blip xmlns:r="http://schemas.openxmlformats.org/officeDocument/2006/relationships" r:embed="rId12" cstate="print"/>
        <a:srcRect/>
        <a:stretch>
          <a:fillRect/>
        </a:stretch>
      </xdr:blipFill>
      <xdr:spPr bwMode="auto">
        <a:xfrm>
          <a:off x="1409700" y="42367200"/>
          <a:ext cx="1112520" cy="525780"/>
        </a:xfrm>
        <a:prstGeom prst="rect">
          <a:avLst/>
        </a:prstGeom>
        <a:noFill/>
        <a:ln w="9525">
          <a:noFill/>
          <a:miter lim="800000"/>
          <a:headEnd/>
          <a:tailEnd/>
        </a:ln>
      </xdr:spPr>
    </xdr:pic>
    <xdr:clientData fLocksWithSheet="0"/>
  </xdr:twoCellAnchor>
  <xdr:twoCellAnchor>
    <xdr:from>
      <xdr:col>1</xdr:col>
      <xdr:colOff>236220</xdr:colOff>
      <xdr:row>84</xdr:row>
      <xdr:rowOff>45720</xdr:rowOff>
    </xdr:from>
    <xdr:to>
      <xdr:col>1</xdr:col>
      <xdr:colOff>1501140</xdr:colOff>
      <xdr:row>84</xdr:row>
      <xdr:rowOff>472440</xdr:rowOff>
    </xdr:to>
    <xdr:pic>
      <xdr:nvPicPr>
        <xdr:cNvPr id="29" name="image25.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379220" y="43571160"/>
          <a:ext cx="1264920" cy="426720"/>
        </a:xfrm>
        <a:prstGeom prst="rect">
          <a:avLst/>
        </a:prstGeom>
        <a:noFill/>
        <a:ln w="9525">
          <a:noFill/>
          <a:miter lim="800000"/>
          <a:headEnd/>
          <a:tailEnd/>
        </a:ln>
      </xdr:spPr>
    </xdr:pic>
    <xdr:clientData fLocksWithSheet="0"/>
  </xdr:twoCellAnchor>
  <xdr:twoCellAnchor>
    <xdr:from>
      <xdr:col>1</xdr:col>
      <xdr:colOff>198120</xdr:colOff>
      <xdr:row>85</xdr:row>
      <xdr:rowOff>68580</xdr:rowOff>
    </xdr:from>
    <xdr:to>
      <xdr:col>1</xdr:col>
      <xdr:colOff>1463040</xdr:colOff>
      <xdr:row>85</xdr:row>
      <xdr:rowOff>495300</xdr:rowOff>
    </xdr:to>
    <xdr:pic>
      <xdr:nvPicPr>
        <xdr:cNvPr id="30" name="image26.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341120" y="44188380"/>
          <a:ext cx="1264920" cy="426720"/>
        </a:xfrm>
        <a:prstGeom prst="rect">
          <a:avLst/>
        </a:prstGeom>
        <a:noFill/>
        <a:ln w="9525">
          <a:noFill/>
          <a:miter lim="800000"/>
          <a:headEnd/>
          <a:tailEnd/>
        </a:ln>
      </xdr:spPr>
    </xdr:pic>
    <xdr:clientData fLocksWithSheet="0"/>
  </xdr:twoCellAnchor>
  <xdr:twoCellAnchor>
    <xdr:from>
      <xdr:col>1</xdr:col>
      <xdr:colOff>83820</xdr:colOff>
      <xdr:row>10</xdr:row>
      <xdr:rowOff>731520</xdr:rowOff>
    </xdr:from>
    <xdr:to>
      <xdr:col>1</xdr:col>
      <xdr:colOff>1569720</xdr:colOff>
      <xdr:row>10</xdr:row>
      <xdr:rowOff>922020</xdr:rowOff>
    </xdr:to>
    <xdr:pic>
      <xdr:nvPicPr>
        <xdr:cNvPr id="31" name="image23.jpg"/>
        <xdr:cNvPicPr preferRelativeResize="0">
          <a:picLocks noChangeAspect="1" noChangeArrowheads="1"/>
        </xdr:cNvPicPr>
      </xdr:nvPicPr>
      <xdr:blipFill>
        <a:blip xmlns:r="http://schemas.openxmlformats.org/officeDocument/2006/relationships" r:embed="rId13"/>
        <a:srcRect/>
        <a:stretch>
          <a:fillRect/>
        </a:stretch>
      </xdr:blipFill>
      <xdr:spPr bwMode="auto">
        <a:xfrm>
          <a:off x="1226820" y="8595360"/>
          <a:ext cx="1485900" cy="190500"/>
        </a:xfrm>
        <a:prstGeom prst="rect">
          <a:avLst/>
        </a:prstGeom>
        <a:noFill/>
        <a:ln w="9525">
          <a:noFill/>
          <a:miter lim="800000"/>
          <a:headEnd/>
          <a:tailEnd/>
        </a:ln>
      </xdr:spPr>
    </xdr:pic>
    <xdr:clientData fLocksWithSheet="0"/>
  </xdr:twoCellAnchor>
  <xdr:twoCellAnchor>
    <xdr:from>
      <xdr:col>1</xdr:col>
      <xdr:colOff>83820</xdr:colOff>
      <xdr:row>10</xdr:row>
      <xdr:rowOff>396240</xdr:rowOff>
    </xdr:from>
    <xdr:to>
      <xdr:col>1</xdr:col>
      <xdr:colOff>1554480</xdr:colOff>
      <xdr:row>10</xdr:row>
      <xdr:rowOff>670560</xdr:rowOff>
    </xdr:to>
    <xdr:pic>
      <xdr:nvPicPr>
        <xdr:cNvPr id="32" name="image24.png"/>
        <xdr:cNvPicPr preferRelativeResize="0">
          <a:picLocks noChangeAspect="1" noChangeArrowheads="1"/>
        </xdr:cNvPicPr>
      </xdr:nvPicPr>
      <xdr:blipFill>
        <a:blip xmlns:r="http://schemas.openxmlformats.org/officeDocument/2006/relationships" r:embed="rId14" cstate="print"/>
        <a:srcRect/>
        <a:stretch>
          <a:fillRect/>
        </a:stretch>
      </xdr:blipFill>
      <xdr:spPr bwMode="auto">
        <a:xfrm>
          <a:off x="1226820" y="8260080"/>
          <a:ext cx="1470660" cy="274320"/>
        </a:xfrm>
        <a:prstGeom prst="rect">
          <a:avLst/>
        </a:prstGeom>
        <a:noFill/>
        <a:ln w="9525">
          <a:noFill/>
          <a:miter lim="800000"/>
          <a:headEnd/>
          <a:tailEnd/>
        </a:ln>
      </xdr:spPr>
    </xdr:pic>
    <xdr:clientData fLocksWithSheet="0"/>
  </xdr:twoCellAnchor>
  <xdr:twoCellAnchor>
    <xdr:from>
      <xdr:col>1</xdr:col>
      <xdr:colOff>60960</xdr:colOff>
      <xdr:row>7</xdr:row>
      <xdr:rowOff>38100</xdr:rowOff>
    </xdr:from>
    <xdr:to>
      <xdr:col>1</xdr:col>
      <xdr:colOff>1615440</xdr:colOff>
      <xdr:row>7</xdr:row>
      <xdr:rowOff>571500</xdr:rowOff>
    </xdr:to>
    <xdr:pic>
      <xdr:nvPicPr>
        <xdr:cNvPr id="33" name="image27.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203960" y="5227320"/>
          <a:ext cx="1554480" cy="533400"/>
        </a:xfrm>
        <a:prstGeom prst="rect">
          <a:avLst/>
        </a:prstGeom>
        <a:noFill/>
        <a:ln w="9525">
          <a:noFill/>
          <a:miter lim="800000"/>
          <a:headEnd/>
          <a:tailEnd/>
        </a:ln>
      </xdr:spPr>
    </xdr:pic>
    <xdr:clientData fLocksWithSheet="0"/>
  </xdr:twoCellAnchor>
  <xdr:twoCellAnchor>
    <xdr:from>
      <xdr:col>1</xdr:col>
      <xdr:colOff>7620</xdr:colOff>
      <xdr:row>8</xdr:row>
      <xdr:rowOff>464820</xdr:rowOff>
    </xdr:from>
    <xdr:to>
      <xdr:col>1</xdr:col>
      <xdr:colOff>1592580</xdr:colOff>
      <xdr:row>8</xdr:row>
      <xdr:rowOff>1005840</xdr:rowOff>
    </xdr:to>
    <xdr:pic>
      <xdr:nvPicPr>
        <xdr:cNvPr id="34" name="image28.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150620" y="6286500"/>
          <a:ext cx="1584960" cy="541020"/>
        </a:xfrm>
        <a:prstGeom prst="rect">
          <a:avLst/>
        </a:prstGeom>
        <a:noFill/>
        <a:ln w="9525">
          <a:noFill/>
          <a:miter lim="800000"/>
          <a:headEnd/>
          <a:tailEnd/>
        </a:ln>
      </xdr:spPr>
    </xdr:pic>
    <xdr:clientData fLocksWithSheet="0"/>
  </xdr:twoCellAnchor>
  <xdr:twoCellAnchor>
    <xdr:from>
      <xdr:col>1</xdr:col>
      <xdr:colOff>7620</xdr:colOff>
      <xdr:row>33</xdr:row>
      <xdr:rowOff>213360</xdr:rowOff>
    </xdr:from>
    <xdr:to>
      <xdr:col>1</xdr:col>
      <xdr:colOff>1645920</xdr:colOff>
      <xdr:row>33</xdr:row>
      <xdr:rowOff>632460</xdr:rowOff>
    </xdr:to>
    <xdr:pic>
      <xdr:nvPicPr>
        <xdr:cNvPr id="35" name="image29.png"/>
        <xdr:cNvPicPr preferRelativeResize="0">
          <a:picLocks noChangeAspect="1" noChangeArrowheads="1"/>
        </xdr:cNvPicPr>
      </xdr:nvPicPr>
      <xdr:blipFill>
        <a:blip xmlns:r="http://schemas.openxmlformats.org/officeDocument/2006/relationships" r:embed="rId15" cstate="print"/>
        <a:srcRect/>
        <a:stretch>
          <a:fillRect/>
        </a:stretch>
      </xdr:blipFill>
      <xdr:spPr bwMode="auto">
        <a:xfrm>
          <a:off x="1150620" y="17960340"/>
          <a:ext cx="1638300" cy="419100"/>
        </a:xfrm>
        <a:prstGeom prst="rect">
          <a:avLst/>
        </a:prstGeom>
        <a:noFill/>
        <a:ln w="9525">
          <a:noFill/>
          <a:miter lim="800000"/>
          <a:headEnd/>
          <a:tailEnd/>
        </a:ln>
      </xdr:spPr>
    </xdr:pic>
    <xdr:clientData fLocksWithSheet="0"/>
  </xdr:twoCellAnchor>
  <xdr:twoCellAnchor>
    <xdr:from>
      <xdr:col>1</xdr:col>
      <xdr:colOff>0</xdr:colOff>
      <xdr:row>26</xdr:row>
      <xdr:rowOff>274320</xdr:rowOff>
    </xdr:from>
    <xdr:to>
      <xdr:col>1</xdr:col>
      <xdr:colOff>1653540</xdr:colOff>
      <xdr:row>26</xdr:row>
      <xdr:rowOff>701040</xdr:rowOff>
    </xdr:to>
    <xdr:pic>
      <xdr:nvPicPr>
        <xdr:cNvPr id="36" name="image31.png"/>
        <xdr:cNvPicPr preferRelativeResize="0">
          <a:picLocks noChangeAspect="1" noChangeArrowheads="1"/>
        </xdr:cNvPicPr>
      </xdr:nvPicPr>
      <xdr:blipFill>
        <a:blip xmlns:r="http://schemas.openxmlformats.org/officeDocument/2006/relationships" r:embed="rId16" cstate="print"/>
        <a:srcRect/>
        <a:stretch>
          <a:fillRect/>
        </a:stretch>
      </xdr:blipFill>
      <xdr:spPr bwMode="auto">
        <a:xfrm>
          <a:off x="1143000" y="15613380"/>
          <a:ext cx="1653540" cy="426720"/>
        </a:xfrm>
        <a:prstGeom prst="rect">
          <a:avLst/>
        </a:prstGeom>
        <a:noFill/>
        <a:ln w="9525">
          <a:noFill/>
          <a:miter lim="800000"/>
          <a:headEnd/>
          <a:tailEnd/>
        </a:ln>
      </xdr:spPr>
    </xdr:pic>
    <xdr:clientData fLocksWithSheet="0"/>
  </xdr:twoCellAnchor>
  <xdr:twoCellAnchor>
    <xdr:from>
      <xdr:col>1</xdr:col>
      <xdr:colOff>0</xdr:colOff>
      <xdr:row>32</xdr:row>
      <xdr:rowOff>45720</xdr:rowOff>
    </xdr:from>
    <xdr:to>
      <xdr:col>1</xdr:col>
      <xdr:colOff>1653540</xdr:colOff>
      <xdr:row>32</xdr:row>
      <xdr:rowOff>472440</xdr:rowOff>
    </xdr:to>
    <xdr:pic>
      <xdr:nvPicPr>
        <xdr:cNvPr id="37" name="image30.png"/>
        <xdr:cNvPicPr preferRelativeResize="0">
          <a:picLocks noChangeAspect="1" noChangeArrowheads="1"/>
        </xdr:cNvPicPr>
      </xdr:nvPicPr>
      <xdr:blipFill>
        <a:blip xmlns:r="http://schemas.openxmlformats.org/officeDocument/2006/relationships" r:embed="rId16" cstate="print"/>
        <a:srcRect/>
        <a:stretch>
          <a:fillRect/>
        </a:stretch>
      </xdr:blipFill>
      <xdr:spPr bwMode="auto">
        <a:xfrm>
          <a:off x="1143000" y="17274540"/>
          <a:ext cx="1653540" cy="426720"/>
        </a:xfrm>
        <a:prstGeom prst="rect">
          <a:avLst/>
        </a:prstGeom>
        <a:noFill/>
        <a:ln w="9525">
          <a:noFill/>
          <a:miter lim="800000"/>
          <a:headEnd/>
          <a:tailEnd/>
        </a:ln>
      </xdr:spPr>
    </xdr:pic>
    <xdr:clientData fLocksWithSheet="0"/>
  </xdr:twoCellAnchor>
  <xdr:twoCellAnchor>
    <xdr:from>
      <xdr:col>1</xdr:col>
      <xdr:colOff>175260</xdr:colOff>
      <xdr:row>58</xdr:row>
      <xdr:rowOff>365760</xdr:rowOff>
    </xdr:from>
    <xdr:to>
      <xdr:col>1</xdr:col>
      <xdr:colOff>1485900</xdr:colOff>
      <xdr:row>58</xdr:row>
      <xdr:rowOff>815340</xdr:rowOff>
    </xdr:to>
    <xdr:pic>
      <xdr:nvPicPr>
        <xdr:cNvPr id="38" name="image34.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318260" y="29207460"/>
          <a:ext cx="1310640" cy="449580"/>
        </a:xfrm>
        <a:prstGeom prst="rect">
          <a:avLst/>
        </a:prstGeom>
        <a:noFill/>
        <a:ln w="9525">
          <a:noFill/>
          <a:miter lim="800000"/>
          <a:headEnd/>
          <a:tailEnd/>
        </a:ln>
      </xdr:spPr>
    </xdr:pic>
    <xdr:clientData fLocksWithSheet="0"/>
  </xdr:twoCellAnchor>
  <xdr:twoCellAnchor>
    <xdr:from>
      <xdr:col>1</xdr:col>
      <xdr:colOff>38100</xdr:colOff>
      <xdr:row>23</xdr:row>
      <xdr:rowOff>45720</xdr:rowOff>
    </xdr:from>
    <xdr:to>
      <xdr:col>1</xdr:col>
      <xdr:colOff>1653540</xdr:colOff>
      <xdr:row>23</xdr:row>
      <xdr:rowOff>571500</xdr:rowOff>
    </xdr:to>
    <xdr:pic>
      <xdr:nvPicPr>
        <xdr:cNvPr id="39" name="image32.png"/>
        <xdr:cNvPicPr preferRelativeResize="0">
          <a:picLocks noChangeAspect="1" noChangeArrowheads="1"/>
        </xdr:cNvPicPr>
      </xdr:nvPicPr>
      <xdr:blipFill>
        <a:blip xmlns:r="http://schemas.openxmlformats.org/officeDocument/2006/relationships" r:embed="rId17" cstate="print"/>
        <a:srcRect/>
        <a:stretch>
          <a:fillRect/>
        </a:stretch>
      </xdr:blipFill>
      <xdr:spPr bwMode="auto">
        <a:xfrm>
          <a:off x="1181100" y="13799820"/>
          <a:ext cx="1615440" cy="525780"/>
        </a:xfrm>
        <a:prstGeom prst="rect">
          <a:avLst/>
        </a:prstGeom>
        <a:noFill/>
        <a:ln w="9525">
          <a:noFill/>
          <a:miter lim="800000"/>
          <a:headEnd/>
          <a:tailEnd/>
        </a:ln>
      </xdr:spPr>
    </xdr:pic>
    <xdr:clientData fLocksWithSheet="0"/>
  </xdr:twoCellAnchor>
  <xdr:twoCellAnchor>
    <xdr:from>
      <xdr:col>1</xdr:col>
      <xdr:colOff>53340</xdr:colOff>
      <xdr:row>2</xdr:row>
      <xdr:rowOff>114300</xdr:rowOff>
    </xdr:from>
    <xdr:to>
      <xdr:col>1</xdr:col>
      <xdr:colOff>1577340</xdr:colOff>
      <xdr:row>2</xdr:row>
      <xdr:rowOff>609600</xdr:rowOff>
    </xdr:to>
    <xdr:pic>
      <xdr:nvPicPr>
        <xdr:cNvPr id="40" name="image33.jpg"/>
        <xdr:cNvPicPr preferRelativeResize="0">
          <a:picLocks noChangeAspect="1" noChangeArrowheads="1"/>
        </xdr:cNvPicPr>
      </xdr:nvPicPr>
      <xdr:blipFill>
        <a:blip xmlns:r="http://schemas.openxmlformats.org/officeDocument/2006/relationships" r:embed="rId18" cstate="print"/>
        <a:srcRect/>
        <a:stretch>
          <a:fillRect/>
        </a:stretch>
      </xdr:blipFill>
      <xdr:spPr bwMode="auto">
        <a:xfrm>
          <a:off x="1196340" y="1699260"/>
          <a:ext cx="1524000" cy="495300"/>
        </a:xfrm>
        <a:prstGeom prst="rect">
          <a:avLst/>
        </a:prstGeom>
        <a:noFill/>
        <a:ln w="9525">
          <a:noFill/>
          <a:miter lim="800000"/>
          <a:headEnd/>
          <a:tailEnd/>
        </a:ln>
      </xdr:spPr>
    </xdr:pic>
    <xdr:clientData fLocksWithSheet="0"/>
  </xdr:twoCellAnchor>
  <xdr:twoCellAnchor>
    <xdr:from>
      <xdr:col>1</xdr:col>
      <xdr:colOff>22860</xdr:colOff>
      <xdr:row>35</xdr:row>
      <xdr:rowOff>198120</xdr:rowOff>
    </xdr:from>
    <xdr:to>
      <xdr:col>1</xdr:col>
      <xdr:colOff>1638300</xdr:colOff>
      <xdr:row>35</xdr:row>
      <xdr:rowOff>754380</xdr:rowOff>
    </xdr:to>
    <xdr:pic>
      <xdr:nvPicPr>
        <xdr:cNvPr id="41" name="image38.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165860" y="19659600"/>
          <a:ext cx="1615440" cy="556260"/>
        </a:xfrm>
        <a:prstGeom prst="rect">
          <a:avLst/>
        </a:prstGeom>
        <a:noFill/>
        <a:ln w="9525">
          <a:noFill/>
          <a:miter lim="800000"/>
          <a:headEnd/>
          <a:tailEnd/>
        </a:ln>
      </xdr:spPr>
    </xdr:pic>
    <xdr:clientData fLocksWithSheet="0"/>
  </xdr:twoCellAnchor>
  <xdr:twoCellAnchor>
    <xdr:from>
      <xdr:col>1</xdr:col>
      <xdr:colOff>76200</xdr:colOff>
      <xdr:row>36</xdr:row>
      <xdr:rowOff>38100</xdr:rowOff>
    </xdr:from>
    <xdr:to>
      <xdr:col>1</xdr:col>
      <xdr:colOff>1600200</xdr:colOff>
      <xdr:row>36</xdr:row>
      <xdr:rowOff>563880</xdr:rowOff>
    </xdr:to>
    <xdr:pic>
      <xdr:nvPicPr>
        <xdr:cNvPr id="42" name="image39.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219200" y="20650200"/>
          <a:ext cx="1524000" cy="525780"/>
        </a:xfrm>
        <a:prstGeom prst="rect">
          <a:avLst/>
        </a:prstGeom>
        <a:noFill/>
        <a:ln w="9525">
          <a:noFill/>
          <a:miter lim="800000"/>
          <a:headEnd/>
          <a:tailEnd/>
        </a:ln>
      </xdr:spPr>
    </xdr:pic>
    <xdr:clientData fLocksWithSheet="0"/>
  </xdr:twoCellAnchor>
  <xdr:twoCellAnchor>
    <xdr:from>
      <xdr:col>1</xdr:col>
      <xdr:colOff>160020</xdr:colOff>
      <xdr:row>9</xdr:row>
      <xdr:rowOff>106680</xdr:rowOff>
    </xdr:from>
    <xdr:to>
      <xdr:col>1</xdr:col>
      <xdr:colOff>1516380</xdr:colOff>
      <xdr:row>9</xdr:row>
      <xdr:rowOff>373380</xdr:rowOff>
    </xdr:to>
    <xdr:pic>
      <xdr:nvPicPr>
        <xdr:cNvPr id="43" name="image35.jpg"/>
        <xdr:cNvPicPr preferRelativeResize="0">
          <a:picLocks noChangeAspect="1" noChangeArrowheads="1"/>
        </xdr:cNvPicPr>
      </xdr:nvPicPr>
      <xdr:blipFill>
        <a:blip xmlns:r="http://schemas.openxmlformats.org/officeDocument/2006/relationships" r:embed="rId19" cstate="print"/>
        <a:srcRect/>
        <a:stretch>
          <a:fillRect/>
        </a:stretch>
      </xdr:blipFill>
      <xdr:spPr bwMode="auto">
        <a:xfrm>
          <a:off x="1303020" y="7429500"/>
          <a:ext cx="1356360" cy="266700"/>
        </a:xfrm>
        <a:prstGeom prst="rect">
          <a:avLst/>
        </a:prstGeom>
        <a:noFill/>
        <a:ln w="9525">
          <a:noFill/>
          <a:miter lim="800000"/>
          <a:headEnd/>
          <a:tailEnd/>
        </a:ln>
      </xdr:spPr>
    </xdr:pic>
    <xdr:clientData fLocksWithSheet="0"/>
  </xdr:twoCellAnchor>
  <xdr:twoCellAnchor>
    <xdr:from>
      <xdr:col>1</xdr:col>
      <xdr:colOff>76200</xdr:colOff>
      <xdr:row>13</xdr:row>
      <xdr:rowOff>144780</xdr:rowOff>
    </xdr:from>
    <xdr:to>
      <xdr:col>1</xdr:col>
      <xdr:colOff>1577340</xdr:colOff>
      <xdr:row>13</xdr:row>
      <xdr:rowOff>632460</xdr:rowOff>
    </xdr:to>
    <xdr:pic>
      <xdr:nvPicPr>
        <xdr:cNvPr id="44" name="image36.jpg"/>
        <xdr:cNvPicPr preferRelativeResize="0">
          <a:picLocks noChangeAspect="1" noChangeArrowheads="1"/>
        </xdr:cNvPicPr>
      </xdr:nvPicPr>
      <xdr:blipFill>
        <a:blip xmlns:r="http://schemas.openxmlformats.org/officeDocument/2006/relationships" r:embed="rId20" cstate="print"/>
        <a:srcRect/>
        <a:stretch>
          <a:fillRect/>
        </a:stretch>
      </xdr:blipFill>
      <xdr:spPr bwMode="auto">
        <a:xfrm>
          <a:off x="1219200" y="10325100"/>
          <a:ext cx="1501140" cy="487680"/>
        </a:xfrm>
        <a:prstGeom prst="rect">
          <a:avLst/>
        </a:prstGeom>
        <a:noFill/>
        <a:ln w="9525">
          <a:noFill/>
          <a:miter lim="800000"/>
          <a:headEnd/>
          <a:tailEnd/>
        </a:ln>
      </xdr:spPr>
    </xdr:pic>
    <xdr:clientData fLocksWithSheet="0"/>
  </xdr:twoCellAnchor>
  <xdr:twoCellAnchor>
    <xdr:from>
      <xdr:col>1</xdr:col>
      <xdr:colOff>22860</xdr:colOff>
      <xdr:row>73</xdr:row>
      <xdr:rowOff>30480</xdr:rowOff>
    </xdr:from>
    <xdr:to>
      <xdr:col>1</xdr:col>
      <xdr:colOff>1645920</xdr:colOff>
      <xdr:row>73</xdr:row>
      <xdr:rowOff>1463040</xdr:rowOff>
    </xdr:to>
    <xdr:pic>
      <xdr:nvPicPr>
        <xdr:cNvPr id="45" name="image37.jpg"/>
        <xdr:cNvPicPr preferRelativeResize="0">
          <a:picLocks noChangeAspect="1" noChangeArrowheads="1"/>
        </xdr:cNvPicPr>
      </xdr:nvPicPr>
      <xdr:blipFill>
        <a:blip xmlns:r="http://schemas.openxmlformats.org/officeDocument/2006/relationships" r:embed="rId21" cstate="print"/>
        <a:srcRect/>
        <a:stretch>
          <a:fillRect/>
        </a:stretch>
      </xdr:blipFill>
      <xdr:spPr bwMode="auto">
        <a:xfrm>
          <a:off x="1165860" y="35311080"/>
          <a:ext cx="1623060" cy="1432560"/>
        </a:xfrm>
        <a:prstGeom prst="rect">
          <a:avLst/>
        </a:prstGeom>
        <a:noFill/>
        <a:ln w="9525">
          <a:noFill/>
          <a:miter lim="800000"/>
          <a:headEnd/>
          <a:tailEnd/>
        </a:ln>
      </xdr:spPr>
    </xdr:pic>
    <xdr:clientData fLocksWithSheet="0"/>
  </xdr:twoCellAnchor>
  <xdr:twoCellAnchor>
    <xdr:from>
      <xdr:col>1</xdr:col>
      <xdr:colOff>22860</xdr:colOff>
      <xdr:row>74</xdr:row>
      <xdr:rowOff>129540</xdr:rowOff>
    </xdr:from>
    <xdr:to>
      <xdr:col>1</xdr:col>
      <xdr:colOff>1645920</xdr:colOff>
      <xdr:row>74</xdr:row>
      <xdr:rowOff>1554480</xdr:rowOff>
    </xdr:to>
    <xdr:pic>
      <xdr:nvPicPr>
        <xdr:cNvPr id="46" name="image40.jpg"/>
        <xdr:cNvPicPr preferRelativeResize="0">
          <a:picLocks noChangeAspect="1" noChangeArrowheads="1"/>
        </xdr:cNvPicPr>
      </xdr:nvPicPr>
      <xdr:blipFill>
        <a:blip xmlns:r="http://schemas.openxmlformats.org/officeDocument/2006/relationships" r:embed="rId22" cstate="print"/>
        <a:srcRect/>
        <a:stretch>
          <a:fillRect/>
        </a:stretch>
      </xdr:blipFill>
      <xdr:spPr bwMode="auto">
        <a:xfrm>
          <a:off x="1165860" y="36934140"/>
          <a:ext cx="1623060" cy="1424940"/>
        </a:xfrm>
        <a:prstGeom prst="rect">
          <a:avLst/>
        </a:prstGeom>
        <a:noFill/>
        <a:ln w="9525">
          <a:noFill/>
          <a:miter lim="800000"/>
          <a:headEnd/>
          <a:tailEnd/>
        </a:ln>
      </xdr:spPr>
    </xdr:pic>
    <xdr:clientData fLocksWithSheet="0"/>
  </xdr:twoCellAnchor>
  <xdr:twoCellAnchor>
    <xdr:from>
      <xdr:col>1</xdr:col>
      <xdr:colOff>99060</xdr:colOff>
      <xdr:row>72</xdr:row>
      <xdr:rowOff>76200</xdr:rowOff>
    </xdr:from>
    <xdr:to>
      <xdr:col>1</xdr:col>
      <xdr:colOff>1569720</xdr:colOff>
      <xdr:row>72</xdr:row>
      <xdr:rowOff>579120</xdr:rowOff>
    </xdr:to>
    <xdr:pic>
      <xdr:nvPicPr>
        <xdr:cNvPr id="47" name="image52.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242060" y="34655760"/>
          <a:ext cx="1470660" cy="502920"/>
        </a:xfrm>
        <a:prstGeom prst="rect">
          <a:avLst/>
        </a:prstGeom>
        <a:noFill/>
        <a:ln w="9525">
          <a:noFill/>
          <a:miter lim="800000"/>
          <a:headEnd/>
          <a:tailEnd/>
        </a:ln>
      </xdr:spPr>
    </xdr:pic>
    <xdr:clientData fLocksWithSheet="0"/>
  </xdr:twoCellAnchor>
  <xdr:twoCellAnchor>
    <xdr:from>
      <xdr:col>1</xdr:col>
      <xdr:colOff>129540</xdr:colOff>
      <xdr:row>114</xdr:row>
      <xdr:rowOff>114300</xdr:rowOff>
    </xdr:from>
    <xdr:to>
      <xdr:col>1</xdr:col>
      <xdr:colOff>1851660</xdr:colOff>
      <xdr:row>114</xdr:row>
      <xdr:rowOff>822960</xdr:rowOff>
    </xdr:to>
    <xdr:pic>
      <xdr:nvPicPr>
        <xdr:cNvPr id="48" name="image00.png"/>
        <xdr:cNvPicPr preferRelativeResize="0">
          <a:picLocks noChangeAspect="1" noChangeArrowheads="1"/>
        </xdr:cNvPicPr>
      </xdr:nvPicPr>
      <xdr:blipFill>
        <a:blip xmlns:r="http://schemas.openxmlformats.org/officeDocument/2006/relationships" r:embed="rId23" cstate="print"/>
        <a:srcRect/>
        <a:stretch>
          <a:fillRect/>
        </a:stretch>
      </xdr:blipFill>
      <xdr:spPr bwMode="auto">
        <a:xfrm>
          <a:off x="2232660" y="5273040"/>
          <a:ext cx="1722120" cy="708660"/>
        </a:xfrm>
        <a:prstGeom prst="rect">
          <a:avLst/>
        </a:prstGeom>
        <a:noFill/>
        <a:ln w="9525">
          <a:noFill/>
          <a:miter lim="800000"/>
          <a:headEnd/>
          <a:tailEnd/>
        </a:ln>
      </xdr:spPr>
    </xdr:pic>
    <xdr:clientData fLocksWithSheet="0"/>
  </xdr:twoCellAnchor>
  <xdr:twoCellAnchor>
    <xdr:from>
      <xdr:col>1</xdr:col>
      <xdr:colOff>99060</xdr:colOff>
      <xdr:row>114</xdr:row>
      <xdr:rowOff>22860</xdr:rowOff>
    </xdr:from>
    <xdr:to>
      <xdr:col>1</xdr:col>
      <xdr:colOff>1912620</xdr:colOff>
      <xdr:row>114</xdr:row>
      <xdr:rowOff>975360</xdr:rowOff>
    </xdr:to>
    <xdr:pic>
      <xdr:nvPicPr>
        <xdr:cNvPr id="49" name="image02.png"/>
        <xdr:cNvPicPr preferRelativeResize="0">
          <a:picLocks noChangeAspect="1" noChangeArrowheads="1"/>
        </xdr:cNvPicPr>
      </xdr:nvPicPr>
      <xdr:blipFill>
        <a:blip xmlns:r="http://schemas.openxmlformats.org/officeDocument/2006/relationships" r:embed="rId24" cstate="print"/>
        <a:srcRect/>
        <a:stretch>
          <a:fillRect/>
        </a:stretch>
      </xdr:blipFill>
      <xdr:spPr bwMode="auto">
        <a:xfrm>
          <a:off x="2202180" y="5181600"/>
          <a:ext cx="1813560" cy="952500"/>
        </a:xfrm>
        <a:prstGeom prst="rect">
          <a:avLst/>
        </a:prstGeom>
        <a:noFill/>
        <a:ln w="9525">
          <a:noFill/>
          <a:miter lim="800000"/>
          <a:headEnd/>
          <a:tailEnd/>
        </a:ln>
      </xdr:spPr>
    </xdr:pic>
    <xdr:clientData fLocksWithSheet="0"/>
  </xdr:twoCellAnchor>
  <xdr:twoCellAnchor>
    <xdr:from>
      <xdr:col>1</xdr:col>
      <xdr:colOff>30480</xdr:colOff>
      <xdr:row>166</xdr:row>
      <xdr:rowOff>137160</xdr:rowOff>
    </xdr:from>
    <xdr:to>
      <xdr:col>2</xdr:col>
      <xdr:colOff>0</xdr:colOff>
      <xdr:row>169</xdr:row>
      <xdr:rowOff>411480</xdr:rowOff>
    </xdr:to>
    <xdr:pic>
      <xdr:nvPicPr>
        <xdr:cNvPr id="50" name="image03.png"/>
        <xdr:cNvPicPr preferRelativeResize="0">
          <a:picLocks noChangeAspect="1" noChangeArrowheads="1"/>
        </xdr:cNvPicPr>
      </xdr:nvPicPr>
      <xdr:blipFill>
        <a:blip xmlns:r="http://schemas.openxmlformats.org/officeDocument/2006/relationships" r:embed="rId25" cstate="print"/>
        <a:srcRect/>
        <a:stretch>
          <a:fillRect/>
        </a:stretch>
      </xdr:blipFill>
      <xdr:spPr bwMode="auto">
        <a:xfrm>
          <a:off x="1280160" y="95592900"/>
          <a:ext cx="1691640" cy="2286000"/>
        </a:xfrm>
        <a:prstGeom prst="rect">
          <a:avLst/>
        </a:prstGeom>
        <a:noFill/>
        <a:ln w="9525">
          <a:noFill/>
          <a:miter lim="800000"/>
          <a:headEnd/>
          <a:tailEnd/>
        </a:ln>
      </xdr:spPr>
    </xdr:pic>
    <xdr:clientData fLocksWithSheet="0"/>
  </xdr:twoCellAnchor>
  <xdr:twoCellAnchor>
    <xdr:from>
      <xdr:col>1</xdr:col>
      <xdr:colOff>38100</xdr:colOff>
      <xdr:row>147</xdr:row>
      <xdr:rowOff>182880</xdr:rowOff>
    </xdr:from>
    <xdr:to>
      <xdr:col>2</xdr:col>
      <xdr:colOff>0</xdr:colOff>
      <xdr:row>150</xdr:row>
      <xdr:rowOff>464820</xdr:rowOff>
    </xdr:to>
    <xdr:pic>
      <xdr:nvPicPr>
        <xdr:cNvPr id="51" name="image05.png"/>
        <xdr:cNvPicPr preferRelativeResize="0">
          <a:picLocks noChangeAspect="1" noChangeArrowheads="1"/>
        </xdr:cNvPicPr>
      </xdr:nvPicPr>
      <xdr:blipFill>
        <a:blip xmlns:r="http://schemas.openxmlformats.org/officeDocument/2006/relationships" r:embed="rId26" cstate="print"/>
        <a:srcRect/>
        <a:stretch>
          <a:fillRect/>
        </a:stretch>
      </xdr:blipFill>
      <xdr:spPr bwMode="auto">
        <a:xfrm>
          <a:off x="1287780" y="84086700"/>
          <a:ext cx="1684020" cy="2293620"/>
        </a:xfrm>
        <a:prstGeom prst="rect">
          <a:avLst/>
        </a:prstGeom>
        <a:noFill/>
        <a:ln w="9525">
          <a:noFill/>
          <a:miter lim="800000"/>
          <a:headEnd/>
          <a:tailEnd/>
        </a:ln>
      </xdr:spPr>
    </xdr:pic>
    <xdr:clientData fLocksWithSheet="0"/>
  </xdr:twoCellAnchor>
  <xdr:twoCellAnchor>
    <xdr:from>
      <xdr:col>1</xdr:col>
      <xdr:colOff>30480</xdr:colOff>
      <xdr:row>127</xdr:row>
      <xdr:rowOff>15240</xdr:rowOff>
    </xdr:from>
    <xdr:to>
      <xdr:col>1</xdr:col>
      <xdr:colOff>1684020</xdr:colOff>
      <xdr:row>131</xdr:row>
      <xdr:rowOff>182880</xdr:rowOff>
    </xdr:to>
    <xdr:pic>
      <xdr:nvPicPr>
        <xdr:cNvPr id="52" name="image08.png"/>
        <xdr:cNvPicPr preferRelativeResize="0">
          <a:picLocks noChangeAspect="1" noChangeArrowheads="1"/>
        </xdr:cNvPicPr>
      </xdr:nvPicPr>
      <xdr:blipFill>
        <a:blip xmlns:r="http://schemas.openxmlformats.org/officeDocument/2006/relationships" r:embed="rId27" cstate="print"/>
        <a:srcRect/>
        <a:stretch>
          <a:fillRect/>
        </a:stretch>
      </xdr:blipFill>
      <xdr:spPr bwMode="auto">
        <a:xfrm>
          <a:off x="1280160" y="72511920"/>
          <a:ext cx="1653540" cy="2514600"/>
        </a:xfrm>
        <a:prstGeom prst="rect">
          <a:avLst/>
        </a:prstGeom>
        <a:noFill/>
        <a:ln w="9525">
          <a:noFill/>
          <a:miter lim="800000"/>
          <a:headEnd/>
          <a:tailEnd/>
        </a:ln>
      </xdr:spPr>
    </xdr:pic>
    <xdr:clientData fLocksWithSheet="0"/>
  </xdr:twoCellAnchor>
  <xdr:twoCellAnchor>
    <xdr:from>
      <xdr:col>1</xdr:col>
      <xdr:colOff>68580</xdr:colOff>
      <xdr:row>179</xdr:row>
      <xdr:rowOff>1485900</xdr:rowOff>
    </xdr:from>
    <xdr:to>
      <xdr:col>1</xdr:col>
      <xdr:colOff>1699260</xdr:colOff>
      <xdr:row>179</xdr:row>
      <xdr:rowOff>2369820</xdr:rowOff>
    </xdr:to>
    <xdr:pic>
      <xdr:nvPicPr>
        <xdr:cNvPr id="53" name="image09.jpg"/>
        <xdr:cNvPicPr preferRelativeResize="0">
          <a:picLocks noChangeAspect="1" noChangeArrowheads="1"/>
        </xdr:cNvPicPr>
      </xdr:nvPicPr>
      <xdr:blipFill>
        <a:blip xmlns:r="http://schemas.openxmlformats.org/officeDocument/2006/relationships" r:embed="rId28" cstate="print"/>
        <a:srcRect/>
        <a:stretch>
          <a:fillRect/>
        </a:stretch>
      </xdr:blipFill>
      <xdr:spPr bwMode="auto">
        <a:xfrm>
          <a:off x="1318260" y="104797860"/>
          <a:ext cx="1630680" cy="883920"/>
        </a:xfrm>
        <a:prstGeom prst="rect">
          <a:avLst/>
        </a:prstGeom>
        <a:noFill/>
        <a:ln w="9525">
          <a:noFill/>
          <a:miter lim="800000"/>
          <a:headEnd/>
          <a:tailEnd/>
        </a:ln>
      </xdr:spPr>
    </xdr:pic>
    <xdr:clientData fLocksWithSheet="0"/>
  </xdr:twoCellAnchor>
  <xdr:twoCellAnchor>
    <xdr:from>
      <xdr:col>1</xdr:col>
      <xdr:colOff>22860</xdr:colOff>
      <xdr:row>198</xdr:row>
      <xdr:rowOff>1501140</xdr:rowOff>
    </xdr:from>
    <xdr:to>
      <xdr:col>1</xdr:col>
      <xdr:colOff>1691640</xdr:colOff>
      <xdr:row>198</xdr:row>
      <xdr:rowOff>2438400</xdr:rowOff>
    </xdr:to>
    <xdr:pic>
      <xdr:nvPicPr>
        <xdr:cNvPr id="54" name="image12.jpg"/>
        <xdr:cNvPicPr preferRelativeResize="0">
          <a:picLocks noChangeAspect="1" noChangeArrowheads="1"/>
        </xdr:cNvPicPr>
      </xdr:nvPicPr>
      <xdr:blipFill>
        <a:blip xmlns:r="http://schemas.openxmlformats.org/officeDocument/2006/relationships" r:embed="rId29" cstate="print"/>
        <a:srcRect/>
        <a:stretch>
          <a:fillRect/>
        </a:stretch>
      </xdr:blipFill>
      <xdr:spPr bwMode="auto">
        <a:xfrm>
          <a:off x="1272540" y="119039640"/>
          <a:ext cx="1668780" cy="937260"/>
        </a:xfrm>
        <a:prstGeom prst="rect">
          <a:avLst/>
        </a:prstGeom>
        <a:noFill/>
        <a:ln w="9525">
          <a:noFill/>
          <a:miter lim="800000"/>
          <a:headEnd/>
          <a:tailEnd/>
        </a:ln>
      </xdr:spPr>
    </xdr:pic>
    <xdr:clientData fLocksWithSheet="0"/>
  </xdr:twoCellAnchor>
  <xdr:twoCellAnchor>
    <xdr:from>
      <xdr:col>1</xdr:col>
      <xdr:colOff>99060</xdr:colOff>
      <xdr:row>113</xdr:row>
      <xdr:rowOff>152400</xdr:rowOff>
    </xdr:from>
    <xdr:to>
      <xdr:col>1</xdr:col>
      <xdr:colOff>1821180</xdr:colOff>
      <xdr:row>113</xdr:row>
      <xdr:rowOff>861060</xdr:rowOff>
    </xdr:to>
    <xdr:pic>
      <xdr:nvPicPr>
        <xdr:cNvPr id="55" name="image00.png"/>
        <xdr:cNvPicPr preferRelativeResize="0">
          <a:picLocks noChangeAspect="1" noChangeArrowheads="1"/>
        </xdr:cNvPicPr>
      </xdr:nvPicPr>
      <xdr:blipFill>
        <a:blip xmlns:r="http://schemas.openxmlformats.org/officeDocument/2006/relationships" r:embed="rId23" cstate="print"/>
        <a:srcRect/>
        <a:stretch>
          <a:fillRect/>
        </a:stretch>
      </xdr:blipFill>
      <xdr:spPr bwMode="auto">
        <a:xfrm>
          <a:off x="2202180" y="4335780"/>
          <a:ext cx="1722120" cy="708660"/>
        </a:xfrm>
        <a:prstGeom prst="rect">
          <a:avLst/>
        </a:prstGeom>
        <a:noFill/>
        <a:ln w="9525">
          <a:noFill/>
          <a:miter lim="800000"/>
          <a:headEnd/>
          <a:tailEnd/>
        </a:ln>
      </xdr:spPr>
    </xdr:pic>
    <xdr:clientData fLocksWithSheet="0"/>
  </xdr:twoCellAnchor>
  <xdr:twoCellAnchor>
    <xdr:from>
      <xdr:col>1</xdr:col>
      <xdr:colOff>99060</xdr:colOff>
      <xdr:row>119</xdr:row>
      <xdr:rowOff>236220</xdr:rowOff>
    </xdr:from>
    <xdr:to>
      <xdr:col>1</xdr:col>
      <xdr:colOff>1882140</xdr:colOff>
      <xdr:row>119</xdr:row>
      <xdr:rowOff>731520</xdr:rowOff>
    </xdr:to>
    <xdr:pic>
      <xdr:nvPicPr>
        <xdr:cNvPr id="56" name="image13.png"/>
        <xdr:cNvPicPr preferRelativeResize="0">
          <a:picLocks noChangeAspect="1" noChangeArrowheads="1"/>
        </xdr:cNvPicPr>
      </xdr:nvPicPr>
      <xdr:blipFill>
        <a:blip xmlns:r="http://schemas.openxmlformats.org/officeDocument/2006/relationships" r:embed="rId30" cstate="print"/>
        <a:srcRect/>
        <a:stretch>
          <a:fillRect/>
        </a:stretch>
      </xdr:blipFill>
      <xdr:spPr bwMode="auto">
        <a:xfrm>
          <a:off x="2202180" y="8397240"/>
          <a:ext cx="1783080" cy="495300"/>
        </a:xfrm>
        <a:prstGeom prst="rect">
          <a:avLst/>
        </a:prstGeom>
        <a:noFill/>
        <a:ln w="9525">
          <a:noFill/>
          <a:miter lim="800000"/>
          <a:headEnd/>
          <a:tailEnd/>
        </a:ln>
      </xdr:spPr>
    </xdr:pic>
    <xdr:clientData fLocksWithSheet="0"/>
  </xdr:twoCellAnchor>
  <xdr:twoCellAnchor>
    <xdr:from>
      <xdr:col>1</xdr:col>
      <xdr:colOff>76200</xdr:colOff>
      <xdr:row>118</xdr:row>
      <xdr:rowOff>251460</xdr:rowOff>
    </xdr:from>
    <xdr:to>
      <xdr:col>1</xdr:col>
      <xdr:colOff>1859280</xdr:colOff>
      <xdr:row>118</xdr:row>
      <xdr:rowOff>754380</xdr:rowOff>
    </xdr:to>
    <xdr:pic>
      <xdr:nvPicPr>
        <xdr:cNvPr id="57" name="image13.png"/>
        <xdr:cNvPicPr preferRelativeResize="0">
          <a:picLocks noChangeAspect="1" noChangeArrowheads="1"/>
        </xdr:cNvPicPr>
      </xdr:nvPicPr>
      <xdr:blipFill>
        <a:blip xmlns:r="http://schemas.openxmlformats.org/officeDocument/2006/relationships" r:embed="rId31" cstate="print"/>
        <a:srcRect/>
        <a:stretch>
          <a:fillRect/>
        </a:stretch>
      </xdr:blipFill>
      <xdr:spPr bwMode="auto">
        <a:xfrm>
          <a:off x="2179320" y="7437120"/>
          <a:ext cx="1783080" cy="502920"/>
        </a:xfrm>
        <a:prstGeom prst="rect">
          <a:avLst/>
        </a:prstGeom>
        <a:noFill/>
        <a:ln w="9525">
          <a:noFill/>
          <a:miter lim="800000"/>
          <a:headEnd/>
          <a:tailEnd/>
        </a:ln>
      </xdr:spPr>
    </xdr:pic>
    <xdr:clientData fLocksWithSheet="0"/>
  </xdr:twoCellAnchor>
  <xdr:twoCellAnchor>
    <xdr:from>
      <xdr:col>1</xdr:col>
      <xdr:colOff>60960</xdr:colOff>
      <xdr:row>109</xdr:row>
      <xdr:rowOff>53340</xdr:rowOff>
    </xdr:from>
    <xdr:to>
      <xdr:col>1</xdr:col>
      <xdr:colOff>1882140</xdr:colOff>
      <xdr:row>109</xdr:row>
      <xdr:rowOff>632460</xdr:rowOff>
    </xdr:to>
    <xdr:pic>
      <xdr:nvPicPr>
        <xdr:cNvPr id="58" name="image18.jpg"/>
        <xdr:cNvPicPr preferRelativeResize="0">
          <a:picLocks noChangeAspect="1" noChangeArrowheads="1"/>
        </xdr:cNvPicPr>
      </xdr:nvPicPr>
      <xdr:blipFill>
        <a:blip xmlns:r="http://schemas.openxmlformats.org/officeDocument/2006/relationships" r:embed="rId32" cstate="print"/>
        <a:srcRect/>
        <a:stretch>
          <a:fillRect/>
        </a:stretch>
      </xdr:blipFill>
      <xdr:spPr bwMode="auto">
        <a:xfrm>
          <a:off x="2164080" y="2522220"/>
          <a:ext cx="1821180" cy="579120"/>
        </a:xfrm>
        <a:prstGeom prst="rect">
          <a:avLst/>
        </a:prstGeom>
        <a:noFill/>
        <a:ln w="9525">
          <a:noFill/>
          <a:miter lim="800000"/>
          <a:headEnd/>
          <a:tailEnd/>
        </a:ln>
      </xdr:spPr>
    </xdr:pic>
    <xdr:clientData fLocksWithSheet="0"/>
  </xdr:twoCellAnchor>
  <xdr:twoCellAnchor>
    <xdr:from>
      <xdr:col>1</xdr:col>
      <xdr:colOff>45720</xdr:colOff>
      <xdr:row>281</xdr:row>
      <xdr:rowOff>152400</xdr:rowOff>
    </xdr:from>
    <xdr:to>
      <xdr:col>1</xdr:col>
      <xdr:colOff>1691640</xdr:colOff>
      <xdr:row>281</xdr:row>
      <xdr:rowOff>1333500</xdr:rowOff>
    </xdr:to>
    <xdr:pic>
      <xdr:nvPicPr>
        <xdr:cNvPr id="59" name="image41.png"/>
        <xdr:cNvPicPr preferRelativeResize="0">
          <a:picLocks noChangeAspect="1" noChangeArrowheads="1"/>
        </xdr:cNvPicPr>
      </xdr:nvPicPr>
      <xdr:blipFill>
        <a:blip xmlns:r="http://schemas.openxmlformats.org/officeDocument/2006/relationships" r:embed="rId33" cstate="print"/>
        <a:srcRect/>
        <a:stretch>
          <a:fillRect/>
        </a:stretch>
      </xdr:blipFill>
      <xdr:spPr bwMode="auto">
        <a:xfrm>
          <a:off x="1295400" y="203095860"/>
          <a:ext cx="1645920" cy="1181100"/>
        </a:xfrm>
        <a:prstGeom prst="rect">
          <a:avLst/>
        </a:prstGeom>
        <a:noFill/>
        <a:ln w="9525">
          <a:noFill/>
          <a:miter lim="800000"/>
          <a:headEnd/>
          <a:tailEnd/>
        </a:ln>
      </xdr:spPr>
    </xdr:pic>
    <xdr:clientData fLocksWithSheet="0"/>
  </xdr:twoCellAnchor>
  <xdr:twoCellAnchor>
    <xdr:from>
      <xdr:col>1</xdr:col>
      <xdr:colOff>99060</xdr:colOff>
      <xdr:row>279</xdr:row>
      <xdr:rowOff>251460</xdr:rowOff>
    </xdr:from>
    <xdr:to>
      <xdr:col>1</xdr:col>
      <xdr:colOff>2552700</xdr:colOff>
      <xdr:row>279</xdr:row>
      <xdr:rowOff>1440180</xdr:rowOff>
    </xdr:to>
    <xdr:pic>
      <xdr:nvPicPr>
        <xdr:cNvPr id="60" name="image43.png"/>
        <xdr:cNvPicPr preferRelativeResize="0">
          <a:picLocks noChangeAspect="1" noChangeArrowheads="1"/>
        </xdr:cNvPicPr>
      </xdr:nvPicPr>
      <xdr:blipFill>
        <a:blip xmlns:r="http://schemas.openxmlformats.org/officeDocument/2006/relationships" r:embed="rId34" cstate="print"/>
        <a:srcRect/>
        <a:stretch>
          <a:fillRect/>
        </a:stretch>
      </xdr:blipFill>
      <xdr:spPr bwMode="auto">
        <a:xfrm>
          <a:off x="2324100" y="35577780"/>
          <a:ext cx="2453640" cy="1188720"/>
        </a:xfrm>
        <a:prstGeom prst="rect">
          <a:avLst/>
        </a:prstGeom>
        <a:noFill/>
        <a:ln w="9525">
          <a:noFill/>
          <a:miter lim="800000"/>
          <a:headEnd/>
          <a:tailEnd/>
        </a:ln>
      </xdr:spPr>
    </xdr:pic>
    <xdr:clientData fLocksWithSheet="0"/>
  </xdr:twoCellAnchor>
  <xdr:twoCellAnchor>
    <xdr:from>
      <xdr:col>1</xdr:col>
      <xdr:colOff>38100</xdr:colOff>
      <xdr:row>277</xdr:row>
      <xdr:rowOff>373380</xdr:rowOff>
    </xdr:from>
    <xdr:to>
      <xdr:col>2</xdr:col>
      <xdr:colOff>30480</xdr:colOff>
      <xdr:row>277</xdr:row>
      <xdr:rowOff>1447800</xdr:rowOff>
    </xdr:to>
    <xdr:pic>
      <xdr:nvPicPr>
        <xdr:cNvPr id="61" name="image42.png"/>
        <xdr:cNvPicPr preferRelativeResize="0">
          <a:picLocks noChangeAspect="1" noChangeArrowheads="1"/>
        </xdr:cNvPicPr>
      </xdr:nvPicPr>
      <xdr:blipFill>
        <a:blip xmlns:r="http://schemas.openxmlformats.org/officeDocument/2006/relationships" r:embed="rId35" cstate="print"/>
        <a:srcRect/>
        <a:stretch>
          <a:fillRect/>
        </a:stretch>
      </xdr:blipFill>
      <xdr:spPr bwMode="auto">
        <a:xfrm>
          <a:off x="1287780" y="191376300"/>
          <a:ext cx="1714500" cy="1074420"/>
        </a:xfrm>
        <a:prstGeom prst="rect">
          <a:avLst/>
        </a:prstGeom>
        <a:noFill/>
        <a:ln w="9525">
          <a:noFill/>
          <a:miter lim="800000"/>
          <a:headEnd/>
          <a:tailEnd/>
        </a:ln>
      </xdr:spPr>
    </xdr:pic>
    <xdr:clientData fLocksWithSheet="0"/>
  </xdr:twoCellAnchor>
  <xdr:twoCellAnchor>
    <xdr:from>
      <xdr:col>1</xdr:col>
      <xdr:colOff>114300</xdr:colOff>
      <xdr:row>242</xdr:row>
      <xdr:rowOff>68580</xdr:rowOff>
    </xdr:from>
    <xdr:to>
      <xdr:col>1</xdr:col>
      <xdr:colOff>2514600</xdr:colOff>
      <xdr:row>242</xdr:row>
      <xdr:rowOff>1158240</xdr:rowOff>
    </xdr:to>
    <xdr:pic>
      <xdr:nvPicPr>
        <xdr:cNvPr id="62" name="image46.png"/>
        <xdr:cNvPicPr preferRelativeResize="0">
          <a:picLocks noChangeAspect="1" noChangeArrowheads="1"/>
        </xdr:cNvPicPr>
      </xdr:nvPicPr>
      <xdr:blipFill>
        <a:blip xmlns:r="http://schemas.openxmlformats.org/officeDocument/2006/relationships" r:embed="rId36" cstate="print"/>
        <a:srcRect/>
        <a:stretch>
          <a:fillRect/>
        </a:stretch>
      </xdr:blipFill>
      <xdr:spPr bwMode="auto">
        <a:xfrm>
          <a:off x="2339340" y="15666720"/>
          <a:ext cx="2400300" cy="1089660"/>
        </a:xfrm>
        <a:prstGeom prst="rect">
          <a:avLst/>
        </a:prstGeom>
        <a:noFill/>
        <a:ln w="9525">
          <a:noFill/>
          <a:miter lim="800000"/>
          <a:headEnd/>
          <a:tailEnd/>
        </a:ln>
      </xdr:spPr>
    </xdr:pic>
    <xdr:clientData fLocksWithSheet="0"/>
  </xdr:twoCellAnchor>
  <xdr:twoCellAnchor>
    <xdr:from>
      <xdr:col>1</xdr:col>
      <xdr:colOff>114300</xdr:colOff>
      <xdr:row>222</xdr:row>
      <xdr:rowOff>274320</xdr:rowOff>
    </xdr:from>
    <xdr:to>
      <xdr:col>1</xdr:col>
      <xdr:colOff>2552700</xdr:colOff>
      <xdr:row>222</xdr:row>
      <xdr:rowOff>960120</xdr:rowOff>
    </xdr:to>
    <xdr:pic>
      <xdr:nvPicPr>
        <xdr:cNvPr id="63" name="image44.png"/>
        <xdr:cNvPicPr preferRelativeResize="0">
          <a:picLocks noChangeAspect="1" noChangeArrowheads="1"/>
        </xdr:cNvPicPr>
      </xdr:nvPicPr>
      <xdr:blipFill>
        <a:blip xmlns:r="http://schemas.openxmlformats.org/officeDocument/2006/relationships" r:embed="rId37" cstate="print"/>
        <a:srcRect/>
        <a:stretch>
          <a:fillRect/>
        </a:stretch>
      </xdr:blipFill>
      <xdr:spPr bwMode="auto">
        <a:xfrm>
          <a:off x="2339340" y="7208520"/>
          <a:ext cx="2438400" cy="685800"/>
        </a:xfrm>
        <a:prstGeom prst="rect">
          <a:avLst/>
        </a:prstGeom>
        <a:noFill/>
        <a:ln w="9525">
          <a:noFill/>
          <a:miter lim="800000"/>
          <a:headEnd/>
          <a:tailEnd/>
        </a:ln>
      </xdr:spPr>
    </xdr:pic>
    <xdr:clientData fLocksWithSheet="0"/>
  </xdr:twoCellAnchor>
  <xdr:twoCellAnchor>
    <xdr:from>
      <xdr:col>1</xdr:col>
      <xdr:colOff>45720</xdr:colOff>
      <xdr:row>261</xdr:row>
      <xdr:rowOff>312420</xdr:rowOff>
    </xdr:from>
    <xdr:to>
      <xdr:col>1</xdr:col>
      <xdr:colOff>1653540</xdr:colOff>
      <xdr:row>261</xdr:row>
      <xdr:rowOff>1249680</xdr:rowOff>
    </xdr:to>
    <xdr:pic>
      <xdr:nvPicPr>
        <xdr:cNvPr id="64" name="image45.png"/>
        <xdr:cNvPicPr preferRelativeResize="0">
          <a:picLocks noChangeAspect="1" noChangeArrowheads="1"/>
        </xdr:cNvPicPr>
      </xdr:nvPicPr>
      <xdr:blipFill>
        <a:blip xmlns:r="http://schemas.openxmlformats.org/officeDocument/2006/relationships" r:embed="rId38" cstate="print"/>
        <a:srcRect/>
        <a:stretch>
          <a:fillRect/>
        </a:stretch>
      </xdr:blipFill>
      <xdr:spPr bwMode="auto">
        <a:xfrm>
          <a:off x="1295400" y="175031400"/>
          <a:ext cx="1607820" cy="937260"/>
        </a:xfrm>
        <a:prstGeom prst="rect">
          <a:avLst/>
        </a:prstGeom>
        <a:noFill/>
        <a:ln w="9525">
          <a:noFill/>
          <a:miter lim="800000"/>
          <a:headEnd/>
          <a:tailEnd/>
        </a:ln>
      </xdr:spPr>
    </xdr:pic>
    <xdr:clientData fLocksWithSheet="0"/>
  </xdr:twoCellAnchor>
  <xdr:twoCellAnchor>
    <xdr:from>
      <xdr:col>1</xdr:col>
      <xdr:colOff>114300</xdr:colOff>
      <xdr:row>285</xdr:row>
      <xdr:rowOff>274320</xdr:rowOff>
    </xdr:from>
    <xdr:to>
      <xdr:col>1</xdr:col>
      <xdr:colOff>2514600</xdr:colOff>
      <xdr:row>285</xdr:row>
      <xdr:rowOff>1432560</xdr:rowOff>
    </xdr:to>
    <xdr:pic>
      <xdr:nvPicPr>
        <xdr:cNvPr id="65" name="image41.png"/>
        <xdr:cNvPicPr preferRelativeResize="0">
          <a:picLocks noChangeAspect="1" noChangeArrowheads="1"/>
        </xdr:cNvPicPr>
      </xdr:nvPicPr>
      <xdr:blipFill>
        <a:blip xmlns:r="http://schemas.openxmlformats.org/officeDocument/2006/relationships" r:embed="rId39" cstate="print"/>
        <a:srcRect/>
        <a:stretch>
          <a:fillRect/>
        </a:stretch>
      </xdr:blipFill>
      <xdr:spPr bwMode="auto">
        <a:xfrm>
          <a:off x="2339340" y="45521880"/>
          <a:ext cx="2400300" cy="1158240"/>
        </a:xfrm>
        <a:prstGeom prst="rect">
          <a:avLst/>
        </a:prstGeom>
        <a:noFill/>
        <a:ln w="9525">
          <a:noFill/>
          <a:miter lim="800000"/>
          <a:headEnd/>
          <a:tailEnd/>
        </a:ln>
      </xdr:spPr>
    </xdr:pic>
    <xdr:clientData fLocksWithSheet="0"/>
  </xdr:twoCellAnchor>
  <xdr:twoCellAnchor>
    <xdr:from>
      <xdr:col>1</xdr:col>
      <xdr:colOff>83820</xdr:colOff>
      <xdr:row>284</xdr:row>
      <xdr:rowOff>350520</xdr:rowOff>
    </xdr:from>
    <xdr:to>
      <xdr:col>1</xdr:col>
      <xdr:colOff>1645920</xdr:colOff>
      <xdr:row>284</xdr:row>
      <xdr:rowOff>1493520</xdr:rowOff>
    </xdr:to>
    <xdr:pic>
      <xdr:nvPicPr>
        <xdr:cNvPr id="66" name="image43.png"/>
        <xdr:cNvPicPr preferRelativeResize="0">
          <a:picLocks noChangeAspect="1" noChangeArrowheads="1"/>
        </xdr:cNvPicPr>
      </xdr:nvPicPr>
      <xdr:blipFill>
        <a:blip xmlns:r="http://schemas.openxmlformats.org/officeDocument/2006/relationships" r:embed="rId40" cstate="print"/>
        <a:srcRect/>
        <a:stretch>
          <a:fillRect/>
        </a:stretch>
      </xdr:blipFill>
      <xdr:spPr bwMode="auto">
        <a:xfrm>
          <a:off x="1333500" y="213504780"/>
          <a:ext cx="1562100" cy="1143000"/>
        </a:xfrm>
        <a:prstGeom prst="rect">
          <a:avLst/>
        </a:prstGeom>
        <a:noFill/>
        <a:ln w="9525">
          <a:noFill/>
          <a:miter lim="800000"/>
          <a:headEnd/>
          <a:tailEnd/>
        </a:ln>
      </xdr:spPr>
    </xdr:pic>
    <xdr:clientData fLocksWithSheet="0"/>
  </xdr:twoCellAnchor>
  <xdr:twoCellAnchor>
    <xdr:from>
      <xdr:col>1</xdr:col>
      <xdr:colOff>160020</xdr:colOff>
      <xdr:row>282</xdr:row>
      <xdr:rowOff>350520</xdr:rowOff>
    </xdr:from>
    <xdr:to>
      <xdr:col>1</xdr:col>
      <xdr:colOff>2522220</xdr:colOff>
      <xdr:row>282</xdr:row>
      <xdr:rowOff>1318260</xdr:rowOff>
    </xdr:to>
    <xdr:pic>
      <xdr:nvPicPr>
        <xdr:cNvPr id="67" name="image42.png"/>
        <xdr:cNvPicPr preferRelativeResize="0">
          <a:picLocks noChangeAspect="1" noChangeArrowheads="1"/>
        </xdr:cNvPicPr>
      </xdr:nvPicPr>
      <xdr:blipFill>
        <a:blip xmlns:r="http://schemas.openxmlformats.org/officeDocument/2006/relationships" r:embed="rId41" cstate="print"/>
        <a:srcRect/>
        <a:stretch>
          <a:fillRect/>
        </a:stretch>
      </xdr:blipFill>
      <xdr:spPr bwMode="auto">
        <a:xfrm>
          <a:off x="2385060" y="40660320"/>
          <a:ext cx="2362200" cy="967740"/>
        </a:xfrm>
        <a:prstGeom prst="rect">
          <a:avLst/>
        </a:prstGeom>
        <a:noFill/>
        <a:ln w="9525">
          <a:noFill/>
          <a:miter lim="800000"/>
          <a:headEnd/>
          <a:tailEnd/>
        </a:ln>
      </xdr:spPr>
    </xdr:pic>
    <xdr:clientData fLocksWithSheet="0"/>
  </xdr:twoCellAnchor>
  <xdr:twoCellAnchor>
    <xdr:from>
      <xdr:col>1</xdr:col>
      <xdr:colOff>114300</xdr:colOff>
      <xdr:row>283</xdr:row>
      <xdr:rowOff>396240</xdr:rowOff>
    </xdr:from>
    <xdr:to>
      <xdr:col>1</xdr:col>
      <xdr:colOff>2560320</xdr:colOff>
      <xdr:row>283</xdr:row>
      <xdr:rowOff>1310640</xdr:rowOff>
    </xdr:to>
    <xdr:pic>
      <xdr:nvPicPr>
        <xdr:cNvPr id="68" name="image48.png"/>
        <xdr:cNvPicPr preferRelativeResize="0">
          <a:picLocks noChangeAspect="1" noChangeArrowheads="1"/>
        </xdr:cNvPicPr>
      </xdr:nvPicPr>
      <xdr:blipFill>
        <a:blip xmlns:r="http://schemas.openxmlformats.org/officeDocument/2006/relationships" r:embed="rId42" cstate="print"/>
        <a:srcRect/>
        <a:stretch>
          <a:fillRect/>
        </a:stretch>
      </xdr:blipFill>
      <xdr:spPr bwMode="auto">
        <a:xfrm>
          <a:off x="2339340" y="42283380"/>
          <a:ext cx="2446020" cy="914400"/>
        </a:xfrm>
        <a:prstGeom prst="rect">
          <a:avLst/>
        </a:prstGeom>
        <a:noFill/>
        <a:ln w="9525">
          <a:noFill/>
          <a:miter lim="800000"/>
          <a:headEnd/>
          <a:tailEnd/>
        </a:ln>
      </xdr:spPr>
    </xdr:pic>
    <xdr:clientData fLocksWithSheet="0"/>
  </xdr:twoCellAnchor>
  <xdr:twoCellAnchor>
    <xdr:from>
      <xdr:col>1</xdr:col>
      <xdr:colOff>266700</xdr:colOff>
      <xdr:row>239</xdr:row>
      <xdr:rowOff>426720</xdr:rowOff>
    </xdr:from>
    <xdr:to>
      <xdr:col>1</xdr:col>
      <xdr:colOff>1493520</xdr:colOff>
      <xdr:row>239</xdr:row>
      <xdr:rowOff>1577340</xdr:rowOff>
    </xdr:to>
    <xdr:pic>
      <xdr:nvPicPr>
        <xdr:cNvPr id="69" name="image47.png"/>
        <xdr:cNvPicPr preferRelativeResize="0">
          <a:picLocks noChangeAspect="1" noChangeArrowheads="1"/>
        </xdr:cNvPicPr>
      </xdr:nvPicPr>
      <xdr:blipFill>
        <a:blip xmlns:r="http://schemas.openxmlformats.org/officeDocument/2006/relationships" r:embed="rId43" cstate="print"/>
        <a:srcRect/>
        <a:stretch>
          <a:fillRect/>
        </a:stretch>
      </xdr:blipFill>
      <xdr:spPr bwMode="auto">
        <a:xfrm>
          <a:off x="1516380" y="152811480"/>
          <a:ext cx="1226820" cy="1150620"/>
        </a:xfrm>
        <a:prstGeom prst="rect">
          <a:avLst/>
        </a:prstGeom>
        <a:noFill/>
        <a:ln w="9525">
          <a:noFill/>
          <a:miter lim="800000"/>
          <a:headEnd/>
          <a:tailEnd/>
        </a:ln>
      </xdr:spPr>
    </xdr:pic>
    <xdr:clientData fLocksWithSheet="0"/>
  </xdr:twoCellAnchor>
  <xdr:twoCellAnchor>
    <xdr:from>
      <xdr:col>1</xdr:col>
      <xdr:colOff>68580</xdr:colOff>
      <xdr:row>278</xdr:row>
      <xdr:rowOff>365760</xdr:rowOff>
    </xdr:from>
    <xdr:to>
      <xdr:col>2</xdr:col>
      <xdr:colOff>38100</xdr:colOff>
      <xdr:row>278</xdr:row>
      <xdr:rowOff>1234440</xdr:rowOff>
    </xdr:to>
    <xdr:pic>
      <xdr:nvPicPr>
        <xdr:cNvPr id="70" name="image48.png"/>
        <xdr:cNvPicPr preferRelativeResize="0">
          <a:picLocks noChangeAspect="1" noChangeArrowheads="1"/>
        </xdr:cNvPicPr>
      </xdr:nvPicPr>
      <xdr:blipFill>
        <a:blip xmlns:r="http://schemas.openxmlformats.org/officeDocument/2006/relationships" r:embed="rId44" cstate="print"/>
        <a:srcRect/>
        <a:stretch>
          <a:fillRect/>
        </a:stretch>
      </xdr:blipFill>
      <xdr:spPr bwMode="auto">
        <a:xfrm>
          <a:off x="1318260" y="194706240"/>
          <a:ext cx="1691640" cy="868680"/>
        </a:xfrm>
        <a:prstGeom prst="rect">
          <a:avLst/>
        </a:prstGeom>
        <a:noFill/>
        <a:ln w="9525">
          <a:noFill/>
          <a:miter lim="800000"/>
          <a:headEnd/>
          <a:tailEnd/>
        </a:ln>
      </xdr:spPr>
    </xdr:pic>
    <xdr:clientData fLocksWithSheet="0"/>
  </xdr:twoCellAnchor>
  <xdr:twoCellAnchor>
    <xdr:from>
      <xdr:col>1</xdr:col>
      <xdr:colOff>76200</xdr:colOff>
      <xdr:row>280</xdr:row>
      <xdr:rowOff>243840</xdr:rowOff>
    </xdr:from>
    <xdr:to>
      <xdr:col>1</xdr:col>
      <xdr:colOff>2552700</xdr:colOff>
      <xdr:row>280</xdr:row>
      <xdr:rowOff>1440180</xdr:rowOff>
    </xdr:to>
    <xdr:pic>
      <xdr:nvPicPr>
        <xdr:cNvPr id="71" name="image41.png"/>
        <xdr:cNvPicPr preferRelativeResize="0">
          <a:picLocks noChangeAspect="1" noChangeArrowheads="1"/>
        </xdr:cNvPicPr>
      </xdr:nvPicPr>
      <xdr:blipFill>
        <a:blip xmlns:r="http://schemas.openxmlformats.org/officeDocument/2006/relationships" r:embed="rId45" cstate="print"/>
        <a:srcRect/>
        <a:stretch>
          <a:fillRect/>
        </a:stretch>
      </xdr:blipFill>
      <xdr:spPr bwMode="auto">
        <a:xfrm>
          <a:off x="2301240" y="37231320"/>
          <a:ext cx="2476500" cy="1196340"/>
        </a:xfrm>
        <a:prstGeom prst="rect">
          <a:avLst/>
        </a:prstGeom>
        <a:noFill/>
        <a:ln w="9525">
          <a:noFill/>
          <a:miter lim="800000"/>
          <a:headEnd/>
          <a:tailEnd/>
        </a:ln>
      </xdr:spPr>
    </xdr:pic>
    <xdr:clientData fLocksWithSheet="0"/>
  </xdr:twoCellAnchor>
  <xdr:twoCellAnchor>
    <xdr:from>
      <xdr:col>1</xdr:col>
      <xdr:colOff>114300</xdr:colOff>
      <xdr:row>286</xdr:row>
      <xdr:rowOff>243840</xdr:rowOff>
    </xdr:from>
    <xdr:to>
      <xdr:col>1</xdr:col>
      <xdr:colOff>2491740</xdr:colOff>
      <xdr:row>286</xdr:row>
      <xdr:rowOff>1394460</xdr:rowOff>
    </xdr:to>
    <xdr:pic>
      <xdr:nvPicPr>
        <xdr:cNvPr id="72" name="image41.png"/>
        <xdr:cNvPicPr preferRelativeResize="0">
          <a:picLocks noChangeAspect="1" noChangeArrowheads="1"/>
        </xdr:cNvPicPr>
      </xdr:nvPicPr>
      <xdr:blipFill>
        <a:blip xmlns:r="http://schemas.openxmlformats.org/officeDocument/2006/relationships" r:embed="rId46" cstate="print"/>
        <a:srcRect/>
        <a:stretch>
          <a:fillRect/>
        </a:stretch>
      </xdr:blipFill>
      <xdr:spPr bwMode="auto">
        <a:xfrm>
          <a:off x="2339340" y="47152560"/>
          <a:ext cx="2377440" cy="1150620"/>
        </a:xfrm>
        <a:prstGeom prst="rect">
          <a:avLst/>
        </a:prstGeom>
        <a:noFill/>
        <a:ln w="9525">
          <a:noFill/>
          <a:miter lim="800000"/>
          <a:headEnd/>
          <a:tailEnd/>
        </a:ln>
      </xdr:spPr>
    </xdr:pic>
    <xdr:clientData fLocksWithSheet="0"/>
  </xdr:twoCellAnchor>
  <xdr:twoCellAnchor>
    <xdr:from>
      <xdr:col>1</xdr:col>
      <xdr:colOff>175260</xdr:colOff>
      <xdr:row>289</xdr:row>
      <xdr:rowOff>68580</xdr:rowOff>
    </xdr:from>
    <xdr:to>
      <xdr:col>1</xdr:col>
      <xdr:colOff>2567940</xdr:colOff>
      <xdr:row>290</xdr:row>
      <xdr:rowOff>510540</xdr:rowOff>
    </xdr:to>
    <xdr:pic>
      <xdr:nvPicPr>
        <xdr:cNvPr id="73" name="image42.png"/>
        <xdr:cNvPicPr preferRelativeResize="0">
          <a:picLocks noChangeAspect="1" noChangeArrowheads="1"/>
        </xdr:cNvPicPr>
      </xdr:nvPicPr>
      <xdr:blipFill>
        <a:blip xmlns:r="http://schemas.openxmlformats.org/officeDocument/2006/relationships" r:embed="rId47" cstate="print"/>
        <a:srcRect/>
        <a:stretch>
          <a:fillRect/>
        </a:stretch>
      </xdr:blipFill>
      <xdr:spPr bwMode="auto">
        <a:xfrm>
          <a:off x="2400300" y="49293780"/>
          <a:ext cx="2392680" cy="960120"/>
        </a:xfrm>
        <a:prstGeom prst="rect">
          <a:avLst/>
        </a:prstGeom>
        <a:noFill/>
        <a:ln w="9525">
          <a:noFill/>
          <a:miter lim="800000"/>
          <a:headEnd/>
          <a:tailEnd/>
        </a:ln>
      </xdr:spPr>
    </xdr:pic>
    <xdr:clientData fLocksWithSheet="0"/>
  </xdr:twoCellAnchor>
  <xdr:twoCellAnchor>
    <xdr:from>
      <xdr:col>1</xdr:col>
      <xdr:colOff>137160</xdr:colOff>
      <xdr:row>291</xdr:row>
      <xdr:rowOff>251460</xdr:rowOff>
    </xdr:from>
    <xdr:to>
      <xdr:col>1</xdr:col>
      <xdr:colOff>2506980</xdr:colOff>
      <xdr:row>293</xdr:row>
      <xdr:rowOff>312420</xdr:rowOff>
    </xdr:to>
    <xdr:pic>
      <xdr:nvPicPr>
        <xdr:cNvPr id="74" name="image49.png"/>
        <xdr:cNvPicPr preferRelativeResize="0">
          <a:picLocks noChangeAspect="1" noChangeArrowheads="1"/>
        </xdr:cNvPicPr>
      </xdr:nvPicPr>
      <xdr:blipFill>
        <a:blip xmlns:r="http://schemas.openxmlformats.org/officeDocument/2006/relationships" r:embed="rId48" cstate="print"/>
        <a:srcRect/>
        <a:stretch>
          <a:fillRect/>
        </a:stretch>
      </xdr:blipFill>
      <xdr:spPr bwMode="auto">
        <a:xfrm>
          <a:off x="2362200" y="50512980"/>
          <a:ext cx="2369820" cy="1249680"/>
        </a:xfrm>
        <a:prstGeom prst="rect">
          <a:avLst/>
        </a:prstGeom>
        <a:noFill/>
        <a:ln w="9525">
          <a:noFill/>
          <a:miter lim="800000"/>
          <a:headEnd/>
          <a:tailEnd/>
        </a:ln>
      </xdr:spPr>
    </xdr:pic>
    <xdr:clientData fLocksWithSheet="0"/>
  </xdr:twoCellAnchor>
  <xdr:twoCellAnchor>
    <xdr:from>
      <xdr:col>1</xdr:col>
      <xdr:colOff>106680</xdr:colOff>
      <xdr:row>225</xdr:row>
      <xdr:rowOff>30480</xdr:rowOff>
    </xdr:from>
    <xdr:to>
      <xdr:col>1</xdr:col>
      <xdr:colOff>2499360</xdr:colOff>
      <xdr:row>225</xdr:row>
      <xdr:rowOff>1158240</xdr:rowOff>
    </xdr:to>
    <xdr:pic>
      <xdr:nvPicPr>
        <xdr:cNvPr id="75" name="image50.png"/>
        <xdr:cNvPicPr preferRelativeResize="0">
          <a:picLocks noChangeAspect="1" noChangeArrowheads="1"/>
        </xdr:cNvPicPr>
      </xdr:nvPicPr>
      <xdr:blipFill>
        <a:blip xmlns:r="http://schemas.openxmlformats.org/officeDocument/2006/relationships" r:embed="rId49" cstate="print"/>
        <a:srcRect/>
        <a:stretch>
          <a:fillRect/>
        </a:stretch>
      </xdr:blipFill>
      <xdr:spPr bwMode="auto">
        <a:xfrm>
          <a:off x="2331720" y="8755380"/>
          <a:ext cx="2392680" cy="1127760"/>
        </a:xfrm>
        <a:prstGeom prst="rect">
          <a:avLst/>
        </a:prstGeom>
        <a:noFill/>
        <a:ln w="9525">
          <a:noFill/>
          <a:miter lim="800000"/>
          <a:headEnd/>
          <a:tailEnd/>
        </a:ln>
      </xdr:spPr>
    </xdr:pic>
    <xdr:clientData fLocksWithSheet="0"/>
  </xdr:twoCellAnchor>
  <xdr:twoCellAnchor>
    <xdr:from>
      <xdr:col>1</xdr:col>
      <xdr:colOff>53340</xdr:colOff>
      <xdr:row>230</xdr:row>
      <xdr:rowOff>388620</xdr:rowOff>
    </xdr:from>
    <xdr:to>
      <xdr:col>1</xdr:col>
      <xdr:colOff>1607820</xdr:colOff>
      <xdr:row>230</xdr:row>
      <xdr:rowOff>1470660</xdr:rowOff>
    </xdr:to>
    <xdr:pic>
      <xdr:nvPicPr>
        <xdr:cNvPr id="76" name="image50.png"/>
        <xdr:cNvPicPr preferRelativeResize="0">
          <a:picLocks noChangeAspect="1" noChangeArrowheads="1"/>
        </xdr:cNvPicPr>
      </xdr:nvPicPr>
      <xdr:blipFill>
        <a:blip xmlns:r="http://schemas.openxmlformats.org/officeDocument/2006/relationships" r:embed="rId50" cstate="print"/>
        <a:srcRect/>
        <a:stretch>
          <a:fillRect/>
        </a:stretch>
      </xdr:blipFill>
      <xdr:spPr bwMode="auto">
        <a:xfrm>
          <a:off x="1303020" y="144627600"/>
          <a:ext cx="1554480" cy="1082040"/>
        </a:xfrm>
        <a:prstGeom prst="rect">
          <a:avLst/>
        </a:prstGeom>
        <a:noFill/>
        <a:ln w="9525">
          <a:noFill/>
          <a:miter lim="800000"/>
          <a:headEnd/>
          <a:tailEnd/>
        </a:ln>
      </xdr:spPr>
    </xdr:pic>
    <xdr:clientData fLocksWithSheet="0"/>
  </xdr:twoCellAnchor>
  <xdr:twoCellAnchor>
    <xdr:from>
      <xdr:col>1</xdr:col>
      <xdr:colOff>76200</xdr:colOff>
      <xdr:row>217</xdr:row>
      <xdr:rowOff>228600</xdr:rowOff>
    </xdr:from>
    <xdr:to>
      <xdr:col>1</xdr:col>
      <xdr:colOff>2545080</xdr:colOff>
      <xdr:row>217</xdr:row>
      <xdr:rowOff>1394460</xdr:rowOff>
    </xdr:to>
    <xdr:pic>
      <xdr:nvPicPr>
        <xdr:cNvPr id="77" name="image50.png"/>
        <xdr:cNvPicPr preferRelativeResize="0">
          <a:picLocks noChangeAspect="1" noChangeArrowheads="1"/>
        </xdr:cNvPicPr>
      </xdr:nvPicPr>
      <xdr:blipFill>
        <a:blip xmlns:r="http://schemas.openxmlformats.org/officeDocument/2006/relationships" r:embed="rId51" cstate="print"/>
        <a:srcRect/>
        <a:stretch>
          <a:fillRect/>
        </a:stretch>
      </xdr:blipFill>
      <xdr:spPr bwMode="auto">
        <a:xfrm>
          <a:off x="2301240" y="3200400"/>
          <a:ext cx="2468880" cy="1165860"/>
        </a:xfrm>
        <a:prstGeom prst="rect">
          <a:avLst/>
        </a:prstGeom>
        <a:noFill/>
        <a:ln w="9525">
          <a:noFill/>
          <a:miter lim="800000"/>
          <a:headEnd/>
          <a:tailEnd/>
        </a:ln>
      </xdr:spPr>
    </xdr:pic>
    <xdr:clientData fLocksWithSheet="0"/>
  </xdr:twoCellAnchor>
  <xdr:twoCellAnchor>
    <xdr:from>
      <xdr:col>1</xdr:col>
      <xdr:colOff>30480</xdr:colOff>
      <xdr:row>218</xdr:row>
      <xdr:rowOff>22860</xdr:rowOff>
    </xdr:from>
    <xdr:to>
      <xdr:col>1</xdr:col>
      <xdr:colOff>2575560</xdr:colOff>
      <xdr:row>218</xdr:row>
      <xdr:rowOff>1280160</xdr:rowOff>
    </xdr:to>
    <xdr:pic>
      <xdr:nvPicPr>
        <xdr:cNvPr id="78" name="image51.png"/>
        <xdr:cNvPicPr preferRelativeResize="0">
          <a:picLocks noChangeAspect="1" noChangeArrowheads="1"/>
        </xdr:cNvPicPr>
      </xdr:nvPicPr>
      <xdr:blipFill>
        <a:blip xmlns:r="http://schemas.openxmlformats.org/officeDocument/2006/relationships" r:embed="rId52" cstate="print"/>
        <a:srcRect/>
        <a:stretch>
          <a:fillRect/>
        </a:stretch>
      </xdr:blipFill>
      <xdr:spPr bwMode="auto">
        <a:xfrm>
          <a:off x="2255520" y="4640580"/>
          <a:ext cx="2545080" cy="1257300"/>
        </a:xfrm>
        <a:prstGeom prst="rect">
          <a:avLst/>
        </a:prstGeom>
        <a:noFill/>
        <a:ln w="9525">
          <a:noFill/>
          <a:miter lim="800000"/>
          <a:headEnd/>
          <a:tailEnd/>
        </a:ln>
      </xdr:spPr>
    </xdr:pic>
    <xdr:clientData fLocksWithSheet="0"/>
  </xdr:twoCellAnchor>
  <xdr:twoCellAnchor>
    <xdr:from>
      <xdr:col>1</xdr:col>
      <xdr:colOff>266700</xdr:colOff>
      <xdr:row>274</xdr:row>
      <xdr:rowOff>205740</xdr:rowOff>
    </xdr:from>
    <xdr:to>
      <xdr:col>1</xdr:col>
      <xdr:colOff>2400300</xdr:colOff>
      <xdr:row>274</xdr:row>
      <xdr:rowOff>1272540</xdr:rowOff>
    </xdr:to>
    <xdr:pic>
      <xdr:nvPicPr>
        <xdr:cNvPr id="79" name="image54.png"/>
        <xdr:cNvPicPr preferRelativeResize="0">
          <a:picLocks noChangeAspect="1" noChangeArrowheads="1"/>
        </xdr:cNvPicPr>
      </xdr:nvPicPr>
      <xdr:blipFill>
        <a:blip xmlns:r="http://schemas.openxmlformats.org/officeDocument/2006/relationships" r:embed="rId53" cstate="print"/>
        <a:srcRect/>
        <a:stretch>
          <a:fillRect/>
        </a:stretch>
      </xdr:blipFill>
      <xdr:spPr bwMode="auto">
        <a:xfrm>
          <a:off x="2491740" y="30038040"/>
          <a:ext cx="2133600" cy="1066800"/>
        </a:xfrm>
        <a:prstGeom prst="rect">
          <a:avLst/>
        </a:prstGeom>
        <a:noFill/>
        <a:ln w="9525">
          <a:noFill/>
          <a:miter lim="800000"/>
          <a:headEnd/>
          <a:tailEnd/>
        </a:ln>
      </xdr:spPr>
    </xdr:pic>
    <xdr:clientData fLocksWithSheet="0"/>
  </xdr:twoCellAnchor>
  <xdr:twoCellAnchor>
    <xdr:from>
      <xdr:col>1</xdr:col>
      <xdr:colOff>76200</xdr:colOff>
      <xdr:row>273</xdr:row>
      <xdr:rowOff>220980</xdr:rowOff>
    </xdr:from>
    <xdr:to>
      <xdr:col>1</xdr:col>
      <xdr:colOff>1653540</xdr:colOff>
      <xdr:row>273</xdr:row>
      <xdr:rowOff>1463040</xdr:rowOff>
    </xdr:to>
    <xdr:pic>
      <xdr:nvPicPr>
        <xdr:cNvPr id="80" name="image53.png"/>
        <xdr:cNvPicPr preferRelativeResize="0">
          <a:picLocks noChangeAspect="1" noChangeArrowheads="1"/>
        </xdr:cNvPicPr>
      </xdr:nvPicPr>
      <xdr:blipFill>
        <a:blip xmlns:r="http://schemas.openxmlformats.org/officeDocument/2006/relationships" r:embed="rId54" cstate="print"/>
        <a:srcRect/>
        <a:stretch>
          <a:fillRect/>
        </a:stretch>
      </xdr:blipFill>
      <xdr:spPr bwMode="auto">
        <a:xfrm>
          <a:off x="1325880" y="185005980"/>
          <a:ext cx="1577340" cy="1242060"/>
        </a:xfrm>
        <a:prstGeom prst="rect">
          <a:avLst/>
        </a:prstGeom>
        <a:noFill/>
        <a:ln w="9525">
          <a:noFill/>
          <a:miter lim="800000"/>
          <a:headEnd/>
          <a:tailEnd/>
        </a:ln>
      </xdr:spPr>
    </xdr:pic>
    <xdr:clientData fLocksWithSheet="0"/>
  </xdr:twoCellAnchor>
  <xdr:twoCellAnchor>
    <xdr:from>
      <xdr:col>1</xdr:col>
      <xdr:colOff>60960</xdr:colOff>
      <xdr:row>254</xdr:row>
      <xdr:rowOff>914400</xdr:rowOff>
    </xdr:from>
    <xdr:to>
      <xdr:col>1</xdr:col>
      <xdr:colOff>1600200</xdr:colOff>
      <xdr:row>255</xdr:row>
      <xdr:rowOff>2065020</xdr:rowOff>
    </xdr:to>
    <xdr:pic>
      <xdr:nvPicPr>
        <xdr:cNvPr id="81" name="image71.png"/>
        <xdr:cNvPicPr preferRelativeResize="0">
          <a:picLocks noChangeAspect="1" noChangeArrowheads="1"/>
        </xdr:cNvPicPr>
      </xdr:nvPicPr>
      <xdr:blipFill>
        <a:blip xmlns:r="http://schemas.openxmlformats.org/officeDocument/2006/relationships" r:embed="rId55" cstate="print"/>
        <a:srcRect/>
        <a:stretch>
          <a:fillRect/>
        </a:stretch>
      </xdr:blipFill>
      <xdr:spPr bwMode="auto">
        <a:xfrm>
          <a:off x="1310640" y="168828720"/>
          <a:ext cx="1539240" cy="2491740"/>
        </a:xfrm>
        <a:prstGeom prst="rect">
          <a:avLst/>
        </a:prstGeom>
        <a:noFill/>
        <a:ln w="9525">
          <a:noFill/>
          <a:miter lim="800000"/>
          <a:headEnd/>
          <a:tailEnd/>
        </a:ln>
      </xdr:spPr>
    </xdr:pic>
    <xdr:clientData fLocksWithSheet="0"/>
  </xdr:twoCellAnchor>
  <xdr:twoCellAnchor>
    <xdr:from>
      <xdr:col>1</xdr:col>
      <xdr:colOff>53340</xdr:colOff>
      <xdr:row>272</xdr:row>
      <xdr:rowOff>426720</xdr:rowOff>
    </xdr:from>
    <xdr:to>
      <xdr:col>1</xdr:col>
      <xdr:colOff>1630680</xdr:colOff>
      <xdr:row>272</xdr:row>
      <xdr:rowOff>1607820</xdr:rowOff>
    </xdr:to>
    <xdr:pic>
      <xdr:nvPicPr>
        <xdr:cNvPr id="82" name="image55.jpg"/>
        <xdr:cNvPicPr preferRelativeResize="0">
          <a:picLocks noChangeAspect="1" noChangeArrowheads="1"/>
        </xdr:cNvPicPr>
      </xdr:nvPicPr>
      <xdr:blipFill>
        <a:blip xmlns:r="http://schemas.openxmlformats.org/officeDocument/2006/relationships" r:embed="rId56" cstate="print"/>
        <a:srcRect/>
        <a:stretch>
          <a:fillRect/>
        </a:stretch>
      </xdr:blipFill>
      <xdr:spPr bwMode="auto">
        <a:xfrm>
          <a:off x="1303020" y="183100980"/>
          <a:ext cx="1577340" cy="1181100"/>
        </a:xfrm>
        <a:prstGeom prst="rect">
          <a:avLst/>
        </a:prstGeom>
        <a:noFill/>
        <a:ln w="9525">
          <a:noFill/>
          <a:miter lim="800000"/>
          <a:headEnd/>
          <a:tailEnd/>
        </a:ln>
      </xdr:spPr>
    </xdr:pic>
    <xdr:clientData fLocksWithSheet="0"/>
  </xdr:twoCellAnchor>
  <xdr:twoCellAnchor>
    <xdr:from>
      <xdr:col>1</xdr:col>
      <xdr:colOff>0</xdr:colOff>
      <xdr:row>245</xdr:row>
      <xdr:rowOff>45720</xdr:rowOff>
    </xdr:from>
    <xdr:to>
      <xdr:col>2</xdr:col>
      <xdr:colOff>0</xdr:colOff>
      <xdr:row>248</xdr:row>
      <xdr:rowOff>365760</xdr:rowOff>
    </xdr:to>
    <xdr:pic>
      <xdr:nvPicPr>
        <xdr:cNvPr id="83" name="image68.png"/>
        <xdr:cNvPicPr preferRelativeResize="0">
          <a:picLocks noChangeAspect="1" noChangeArrowheads="1"/>
        </xdr:cNvPicPr>
      </xdr:nvPicPr>
      <xdr:blipFill>
        <a:blip xmlns:r="http://schemas.openxmlformats.org/officeDocument/2006/relationships" r:embed="rId57" cstate="print"/>
        <a:srcRect/>
        <a:stretch>
          <a:fillRect/>
        </a:stretch>
      </xdr:blipFill>
      <xdr:spPr bwMode="auto">
        <a:xfrm>
          <a:off x="1249680" y="161010600"/>
          <a:ext cx="1722120" cy="2743200"/>
        </a:xfrm>
        <a:prstGeom prst="rect">
          <a:avLst/>
        </a:prstGeom>
        <a:noFill/>
        <a:ln w="9525">
          <a:noFill/>
          <a:miter lim="800000"/>
          <a:headEnd/>
          <a:tailEnd/>
        </a:ln>
      </xdr:spPr>
    </xdr:pic>
    <xdr:clientData fLocksWithSheet="0"/>
  </xdr:twoCellAnchor>
  <xdr:twoCellAnchor>
    <xdr:from>
      <xdr:col>1</xdr:col>
      <xdr:colOff>807720</xdr:colOff>
      <xdr:row>0</xdr:row>
      <xdr:rowOff>30480</xdr:rowOff>
    </xdr:from>
    <xdr:to>
      <xdr:col>2</xdr:col>
      <xdr:colOff>1295400</xdr:colOff>
      <xdr:row>0</xdr:row>
      <xdr:rowOff>784860</xdr:rowOff>
    </xdr:to>
    <xdr:pic>
      <xdr:nvPicPr>
        <xdr:cNvPr id="84"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2057400" y="30480"/>
          <a:ext cx="2209800" cy="754380"/>
        </a:xfrm>
        <a:prstGeom prst="rect">
          <a:avLst/>
        </a:prstGeom>
        <a:noFill/>
        <a:ln w="9525">
          <a:noFill/>
          <a:miter lim="800000"/>
          <a:headEnd/>
          <a:tailEnd/>
        </a:ln>
      </xdr:spPr>
    </xdr:pic>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1</xdr:col>
      <xdr:colOff>411481</xdr:colOff>
      <xdr:row>0</xdr:row>
      <xdr:rowOff>22860</xdr:rowOff>
    </xdr:from>
    <xdr:to>
      <xdr:col>1</xdr:col>
      <xdr:colOff>2468880</xdr:colOff>
      <xdr:row>0</xdr:row>
      <xdr:rowOff>809244</xdr:rowOff>
    </xdr:to>
    <xdr:pic>
      <xdr:nvPicPr>
        <xdr:cNvPr id="2" name="Рисунок 1"/>
        <xdr:cNvPicPr>
          <a:picLocks noChangeAspect="1"/>
        </xdr:cNvPicPr>
      </xdr:nvPicPr>
      <xdr:blipFill>
        <a:blip xmlns:r="http://schemas.openxmlformats.org/officeDocument/2006/relationships" r:embed="rId1" cstate="email">
          <a:extLst/>
        </a:blip>
        <a:stretch>
          <a:fillRect/>
        </a:stretch>
      </xdr:blipFill>
      <xdr:spPr>
        <a:xfrm>
          <a:off x="2026921" y="22860"/>
          <a:ext cx="2057399" cy="78638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2011680</xdr:colOff>
      <xdr:row>0</xdr:row>
      <xdr:rowOff>0</xdr:rowOff>
    </xdr:from>
    <xdr:to>
      <xdr:col>1</xdr:col>
      <xdr:colOff>1280160</xdr:colOff>
      <xdr:row>0</xdr:row>
      <xdr:rowOff>863738</xdr:rowOff>
    </xdr:to>
    <xdr:pic>
      <xdr:nvPicPr>
        <xdr:cNvPr id="2" name="Рисунок 20">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11680" y="0"/>
          <a:ext cx="2110740" cy="86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139</xdr:row>
      <xdr:rowOff>158115</xdr:rowOff>
    </xdr:from>
    <xdr:to>
      <xdr:col>0</xdr:col>
      <xdr:colOff>9525</xdr:colOff>
      <xdr:row>140</xdr:row>
      <xdr:rowOff>0</xdr:rowOff>
    </xdr:to>
    <xdr:grpSp>
      <xdr:nvGrpSpPr>
        <xdr:cNvPr id="3" name="Группа 45"/>
        <xdr:cNvGrpSpPr>
          <a:grpSpLocks/>
        </xdr:cNvGrpSpPr>
      </xdr:nvGrpSpPr>
      <xdr:grpSpPr bwMode="auto">
        <a:xfrm>
          <a:off x="0" y="32040195"/>
          <a:ext cx="9525" cy="238125"/>
          <a:chOff x="5238750" y="3000375"/>
          <a:chExt cx="2343534" cy="134112"/>
        </a:xfrm>
      </xdr:grpSpPr>
      <xdr:pic>
        <xdr:nvPicPr>
          <xdr:cNvPr id="4" name="Рисунок 4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Рисунок 4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Рисунок 4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146</xdr:row>
      <xdr:rowOff>158115</xdr:rowOff>
    </xdr:from>
    <xdr:to>
      <xdr:col>0</xdr:col>
      <xdr:colOff>19050</xdr:colOff>
      <xdr:row>147</xdr:row>
      <xdr:rowOff>123825</xdr:rowOff>
    </xdr:to>
    <xdr:grpSp>
      <xdr:nvGrpSpPr>
        <xdr:cNvPr id="7" name="Группа 50"/>
        <xdr:cNvGrpSpPr>
          <a:grpSpLocks/>
        </xdr:cNvGrpSpPr>
      </xdr:nvGrpSpPr>
      <xdr:grpSpPr bwMode="auto">
        <a:xfrm>
          <a:off x="0" y="33701355"/>
          <a:ext cx="19050" cy="125730"/>
          <a:chOff x="5238750" y="3000375"/>
          <a:chExt cx="2343534" cy="134112"/>
        </a:xfrm>
      </xdr:grpSpPr>
      <xdr:pic>
        <xdr:nvPicPr>
          <xdr:cNvPr id="8" name="Рисунок 5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Рисунок 5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Рисунок 5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154</xdr:row>
      <xdr:rowOff>158115</xdr:rowOff>
    </xdr:from>
    <xdr:to>
      <xdr:col>0</xdr:col>
      <xdr:colOff>19050</xdr:colOff>
      <xdr:row>156</xdr:row>
      <xdr:rowOff>0</xdr:rowOff>
    </xdr:to>
    <xdr:grpSp>
      <xdr:nvGrpSpPr>
        <xdr:cNvPr id="11" name="Группа 54"/>
        <xdr:cNvGrpSpPr>
          <a:grpSpLocks/>
        </xdr:cNvGrpSpPr>
      </xdr:nvGrpSpPr>
      <xdr:grpSpPr bwMode="auto">
        <a:xfrm>
          <a:off x="0" y="34981515"/>
          <a:ext cx="19050" cy="161925"/>
          <a:chOff x="5238750" y="3000375"/>
          <a:chExt cx="2343534" cy="134112"/>
        </a:xfrm>
      </xdr:grpSpPr>
      <xdr:pic>
        <xdr:nvPicPr>
          <xdr:cNvPr id="12" name="Рисунок 5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Рисунок 5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Рисунок 5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164</xdr:row>
      <xdr:rowOff>180975</xdr:rowOff>
    </xdr:from>
    <xdr:to>
      <xdr:col>0</xdr:col>
      <xdr:colOff>9525</xdr:colOff>
      <xdr:row>165</xdr:row>
      <xdr:rowOff>123825</xdr:rowOff>
    </xdr:to>
    <xdr:pic>
      <xdr:nvPicPr>
        <xdr:cNvPr id="15" name="Рисунок 5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4841855"/>
          <a:ext cx="9525" cy="1977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159</xdr:row>
      <xdr:rowOff>158115</xdr:rowOff>
    </xdr:from>
    <xdr:to>
      <xdr:col>0</xdr:col>
      <xdr:colOff>9525</xdr:colOff>
      <xdr:row>160</xdr:row>
      <xdr:rowOff>0</xdr:rowOff>
    </xdr:to>
    <xdr:grpSp>
      <xdr:nvGrpSpPr>
        <xdr:cNvPr id="24" name="Группа 85"/>
        <xdr:cNvGrpSpPr>
          <a:grpSpLocks/>
        </xdr:cNvGrpSpPr>
      </xdr:nvGrpSpPr>
      <xdr:grpSpPr bwMode="auto">
        <a:xfrm>
          <a:off x="0" y="35789235"/>
          <a:ext cx="9525" cy="360045"/>
          <a:chOff x="5238750" y="3000375"/>
          <a:chExt cx="2343534" cy="134112"/>
        </a:xfrm>
      </xdr:grpSpPr>
      <xdr:pic>
        <xdr:nvPicPr>
          <xdr:cNvPr id="25" name="Рисунок 8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6" name="Рисунок 8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 name="Рисунок 8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159</xdr:row>
      <xdr:rowOff>158115</xdr:rowOff>
    </xdr:from>
    <xdr:to>
      <xdr:col>0</xdr:col>
      <xdr:colOff>9525</xdr:colOff>
      <xdr:row>160</xdr:row>
      <xdr:rowOff>0</xdr:rowOff>
    </xdr:to>
    <xdr:grpSp>
      <xdr:nvGrpSpPr>
        <xdr:cNvPr id="28" name="Группа 89"/>
        <xdr:cNvGrpSpPr>
          <a:grpSpLocks/>
        </xdr:cNvGrpSpPr>
      </xdr:nvGrpSpPr>
      <xdr:grpSpPr bwMode="auto">
        <a:xfrm>
          <a:off x="0" y="35789235"/>
          <a:ext cx="9525" cy="360045"/>
          <a:chOff x="5238750" y="3000375"/>
          <a:chExt cx="2343534" cy="134112"/>
        </a:xfrm>
      </xdr:grpSpPr>
      <xdr:pic>
        <xdr:nvPicPr>
          <xdr:cNvPr id="29" name="Рисунок 9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 name="Рисунок 9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 name="Рисунок 9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164</xdr:row>
      <xdr:rowOff>158115</xdr:rowOff>
    </xdr:from>
    <xdr:to>
      <xdr:col>0</xdr:col>
      <xdr:colOff>9525</xdr:colOff>
      <xdr:row>165</xdr:row>
      <xdr:rowOff>0</xdr:rowOff>
    </xdr:to>
    <xdr:grpSp>
      <xdr:nvGrpSpPr>
        <xdr:cNvPr id="32" name="Группа 93"/>
        <xdr:cNvGrpSpPr>
          <a:grpSpLocks/>
        </xdr:cNvGrpSpPr>
      </xdr:nvGrpSpPr>
      <xdr:grpSpPr bwMode="auto">
        <a:xfrm>
          <a:off x="0" y="36947475"/>
          <a:ext cx="9525" cy="329565"/>
          <a:chOff x="5238750" y="3000375"/>
          <a:chExt cx="2343534" cy="134112"/>
        </a:xfrm>
      </xdr:grpSpPr>
      <xdr:pic>
        <xdr:nvPicPr>
          <xdr:cNvPr id="33" name="Рисунок 9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4" name="Рисунок 9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Рисунок 9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164</xdr:row>
      <xdr:rowOff>158115</xdr:rowOff>
    </xdr:from>
    <xdr:to>
      <xdr:col>0</xdr:col>
      <xdr:colOff>9525</xdr:colOff>
      <xdr:row>165</xdr:row>
      <xdr:rowOff>0</xdr:rowOff>
    </xdr:to>
    <xdr:grpSp>
      <xdr:nvGrpSpPr>
        <xdr:cNvPr id="36" name="Группа 97"/>
        <xdr:cNvGrpSpPr>
          <a:grpSpLocks/>
        </xdr:cNvGrpSpPr>
      </xdr:nvGrpSpPr>
      <xdr:grpSpPr bwMode="auto">
        <a:xfrm>
          <a:off x="0" y="36947475"/>
          <a:ext cx="9525" cy="329565"/>
          <a:chOff x="5238750" y="3000375"/>
          <a:chExt cx="2343534" cy="134112"/>
        </a:xfrm>
      </xdr:grpSpPr>
      <xdr:pic>
        <xdr:nvPicPr>
          <xdr:cNvPr id="37" name="Рисунок 9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8" name="Рисунок 9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9" name="Рисунок 10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169</xdr:row>
      <xdr:rowOff>180975</xdr:rowOff>
    </xdr:from>
    <xdr:to>
      <xdr:col>0</xdr:col>
      <xdr:colOff>9525</xdr:colOff>
      <xdr:row>171</xdr:row>
      <xdr:rowOff>0</xdr:rowOff>
    </xdr:to>
    <xdr:pic>
      <xdr:nvPicPr>
        <xdr:cNvPr id="40" name="Рисунок 10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806035"/>
          <a:ext cx="9525"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169</xdr:row>
      <xdr:rowOff>158115</xdr:rowOff>
    </xdr:from>
    <xdr:to>
      <xdr:col>0</xdr:col>
      <xdr:colOff>9525</xdr:colOff>
      <xdr:row>171</xdr:row>
      <xdr:rowOff>0</xdr:rowOff>
    </xdr:to>
    <xdr:grpSp>
      <xdr:nvGrpSpPr>
        <xdr:cNvPr id="41" name="Группа 102"/>
        <xdr:cNvGrpSpPr>
          <a:grpSpLocks/>
        </xdr:cNvGrpSpPr>
      </xdr:nvGrpSpPr>
      <xdr:grpSpPr bwMode="auto">
        <a:xfrm>
          <a:off x="0" y="38075235"/>
          <a:ext cx="9525" cy="809625"/>
          <a:chOff x="5238750" y="3000375"/>
          <a:chExt cx="2343534" cy="134112"/>
        </a:xfrm>
      </xdr:grpSpPr>
      <xdr:pic>
        <xdr:nvPicPr>
          <xdr:cNvPr id="42" name="Рисунок 10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 name="Рисунок 10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4" name="Рисунок 10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169</xdr:row>
      <xdr:rowOff>158115</xdr:rowOff>
    </xdr:from>
    <xdr:to>
      <xdr:col>0</xdr:col>
      <xdr:colOff>9525</xdr:colOff>
      <xdr:row>171</xdr:row>
      <xdr:rowOff>0</xdr:rowOff>
    </xdr:to>
    <xdr:grpSp>
      <xdr:nvGrpSpPr>
        <xdr:cNvPr id="45" name="Группа 106"/>
        <xdr:cNvGrpSpPr>
          <a:grpSpLocks/>
        </xdr:cNvGrpSpPr>
      </xdr:nvGrpSpPr>
      <xdr:grpSpPr bwMode="auto">
        <a:xfrm>
          <a:off x="0" y="38075235"/>
          <a:ext cx="9525" cy="809625"/>
          <a:chOff x="5238750" y="3000375"/>
          <a:chExt cx="2343534" cy="134112"/>
        </a:xfrm>
      </xdr:grpSpPr>
      <xdr:pic>
        <xdr:nvPicPr>
          <xdr:cNvPr id="46" name="Рисунок 10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7" name="Рисунок 10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8" name="Рисунок 10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143</xdr:row>
      <xdr:rowOff>158115</xdr:rowOff>
    </xdr:from>
    <xdr:to>
      <xdr:col>0</xdr:col>
      <xdr:colOff>9525</xdr:colOff>
      <xdr:row>144</xdr:row>
      <xdr:rowOff>0</xdr:rowOff>
    </xdr:to>
    <xdr:grpSp>
      <xdr:nvGrpSpPr>
        <xdr:cNvPr id="49" name="Группа 111"/>
        <xdr:cNvGrpSpPr>
          <a:grpSpLocks/>
        </xdr:cNvGrpSpPr>
      </xdr:nvGrpSpPr>
      <xdr:grpSpPr bwMode="auto">
        <a:xfrm>
          <a:off x="0" y="32916495"/>
          <a:ext cx="9525" cy="306705"/>
          <a:chOff x="5238750" y="3000375"/>
          <a:chExt cx="2343534" cy="134112"/>
        </a:xfrm>
      </xdr:grpSpPr>
      <xdr:pic>
        <xdr:nvPicPr>
          <xdr:cNvPr id="50" name="Рисунок 1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1" name="Рисунок 14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2" name="Рисунок 14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159</xdr:row>
      <xdr:rowOff>158115</xdr:rowOff>
    </xdr:from>
    <xdr:to>
      <xdr:col>0</xdr:col>
      <xdr:colOff>9525</xdr:colOff>
      <xdr:row>160</xdr:row>
      <xdr:rowOff>0</xdr:rowOff>
    </xdr:to>
    <xdr:grpSp>
      <xdr:nvGrpSpPr>
        <xdr:cNvPr id="53" name="Группа 153"/>
        <xdr:cNvGrpSpPr>
          <a:grpSpLocks/>
        </xdr:cNvGrpSpPr>
      </xdr:nvGrpSpPr>
      <xdr:grpSpPr bwMode="auto">
        <a:xfrm>
          <a:off x="0" y="35789235"/>
          <a:ext cx="9525" cy="360045"/>
          <a:chOff x="5238750" y="3000375"/>
          <a:chExt cx="2343534" cy="134112"/>
        </a:xfrm>
      </xdr:grpSpPr>
      <xdr:pic>
        <xdr:nvPicPr>
          <xdr:cNvPr id="54" name="Рисунок 15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5" name="Рисунок 15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 name="Рисунок 15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164</xdr:row>
      <xdr:rowOff>158115</xdr:rowOff>
    </xdr:from>
    <xdr:to>
      <xdr:col>0</xdr:col>
      <xdr:colOff>9525</xdr:colOff>
      <xdr:row>165</xdr:row>
      <xdr:rowOff>0</xdr:rowOff>
    </xdr:to>
    <xdr:grpSp>
      <xdr:nvGrpSpPr>
        <xdr:cNvPr id="57" name="Группа 157"/>
        <xdr:cNvGrpSpPr>
          <a:grpSpLocks/>
        </xdr:cNvGrpSpPr>
      </xdr:nvGrpSpPr>
      <xdr:grpSpPr bwMode="auto">
        <a:xfrm>
          <a:off x="0" y="36947475"/>
          <a:ext cx="9525" cy="329565"/>
          <a:chOff x="5238750" y="3000375"/>
          <a:chExt cx="2343534" cy="134112"/>
        </a:xfrm>
      </xdr:grpSpPr>
      <xdr:pic>
        <xdr:nvPicPr>
          <xdr:cNvPr id="58" name="Рисунок 15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9" name="Рисунок 15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0" name="Рисунок 16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147</xdr:row>
      <xdr:rowOff>158115</xdr:rowOff>
    </xdr:from>
    <xdr:to>
      <xdr:col>0</xdr:col>
      <xdr:colOff>19050</xdr:colOff>
      <xdr:row>148</xdr:row>
      <xdr:rowOff>123825</xdr:rowOff>
    </xdr:to>
    <xdr:grpSp>
      <xdr:nvGrpSpPr>
        <xdr:cNvPr id="61" name="Группа 50"/>
        <xdr:cNvGrpSpPr>
          <a:grpSpLocks/>
        </xdr:cNvGrpSpPr>
      </xdr:nvGrpSpPr>
      <xdr:grpSpPr bwMode="auto">
        <a:xfrm>
          <a:off x="0" y="33861375"/>
          <a:ext cx="19050" cy="125730"/>
          <a:chOff x="5238750" y="3000375"/>
          <a:chExt cx="2343534" cy="134112"/>
        </a:xfrm>
      </xdr:grpSpPr>
      <xdr:pic>
        <xdr:nvPicPr>
          <xdr:cNvPr id="62" name="Рисунок 5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3" name="Рисунок 5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4" name="Рисунок 5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174</xdr:row>
      <xdr:rowOff>180975</xdr:rowOff>
    </xdr:from>
    <xdr:to>
      <xdr:col>0</xdr:col>
      <xdr:colOff>9525</xdr:colOff>
      <xdr:row>176</xdr:row>
      <xdr:rowOff>0</xdr:rowOff>
    </xdr:to>
    <xdr:pic>
      <xdr:nvPicPr>
        <xdr:cNvPr id="65" name="Рисунок 10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2835235"/>
          <a:ext cx="9525"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174</xdr:row>
      <xdr:rowOff>158115</xdr:rowOff>
    </xdr:from>
    <xdr:to>
      <xdr:col>0</xdr:col>
      <xdr:colOff>9525</xdr:colOff>
      <xdr:row>176</xdr:row>
      <xdr:rowOff>0</xdr:rowOff>
    </xdr:to>
    <xdr:grpSp>
      <xdr:nvGrpSpPr>
        <xdr:cNvPr id="66" name="Группа 102"/>
        <xdr:cNvGrpSpPr>
          <a:grpSpLocks/>
        </xdr:cNvGrpSpPr>
      </xdr:nvGrpSpPr>
      <xdr:grpSpPr bwMode="auto">
        <a:xfrm>
          <a:off x="0" y="40368855"/>
          <a:ext cx="9525" cy="817245"/>
          <a:chOff x="5238750" y="3000375"/>
          <a:chExt cx="2343534" cy="134112"/>
        </a:xfrm>
      </xdr:grpSpPr>
      <xdr:pic>
        <xdr:nvPicPr>
          <xdr:cNvPr id="67" name="Рисунок 10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 name="Рисунок 10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9" name="Рисунок 10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174</xdr:row>
      <xdr:rowOff>158115</xdr:rowOff>
    </xdr:from>
    <xdr:to>
      <xdr:col>0</xdr:col>
      <xdr:colOff>9525</xdr:colOff>
      <xdr:row>176</xdr:row>
      <xdr:rowOff>0</xdr:rowOff>
    </xdr:to>
    <xdr:grpSp>
      <xdr:nvGrpSpPr>
        <xdr:cNvPr id="70" name="Группа 106"/>
        <xdr:cNvGrpSpPr>
          <a:grpSpLocks/>
        </xdr:cNvGrpSpPr>
      </xdr:nvGrpSpPr>
      <xdr:grpSpPr bwMode="auto">
        <a:xfrm>
          <a:off x="0" y="40368855"/>
          <a:ext cx="9525" cy="817245"/>
          <a:chOff x="5238750" y="3000375"/>
          <a:chExt cx="2343534" cy="134112"/>
        </a:xfrm>
      </xdr:grpSpPr>
      <xdr:pic>
        <xdr:nvPicPr>
          <xdr:cNvPr id="71" name="Рисунок 10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2" name="Рисунок 10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3" name="Рисунок 10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182</xdr:row>
      <xdr:rowOff>158115</xdr:rowOff>
    </xdr:from>
    <xdr:to>
      <xdr:col>0</xdr:col>
      <xdr:colOff>9525</xdr:colOff>
      <xdr:row>183</xdr:row>
      <xdr:rowOff>0</xdr:rowOff>
    </xdr:to>
    <xdr:grpSp>
      <xdr:nvGrpSpPr>
        <xdr:cNvPr id="74" name="Группа 45"/>
        <xdr:cNvGrpSpPr>
          <a:grpSpLocks/>
        </xdr:cNvGrpSpPr>
      </xdr:nvGrpSpPr>
      <xdr:grpSpPr bwMode="auto">
        <a:xfrm>
          <a:off x="0" y="42967275"/>
          <a:ext cx="9525" cy="321945"/>
          <a:chOff x="5238750" y="3000375"/>
          <a:chExt cx="2343534" cy="134112"/>
        </a:xfrm>
      </xdr:grpSpPr>
      <xdr:pic>
        <xdr:nvPicPr>
          <xdr:cNvPr id="75" name="Рисунок 4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6" name="Рисунок 4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Рисунок 4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192</xdr:row>
      <xdr:rowOff>158115</xdr:rowOff>
    </xdr:from>
    <xdr:to>
      <xdr:col>0</xdr:col>
      <xdr:colOff>9525</xdr:colOff>
      <xdr:row>193</xdr:row>
      <xdr:rowOff>0</xdr:rowOff>
    </xdr:to>
    <xdr:grpSp>
      <xdr:nvGrpSpPr>
        <xdr:cNvPr id="86" name="Группа 85"/>
        <xdr:cNvGrpSpPr>
          <a:grpSpLocks/>
        </xdr:cNvGrpSpPr>
      </xdr:nvGrpSpPr>
      <xdr:grpSpPr bwMode="auto">
        <a:xfrm>
          <a:off x="0" y="45405675"/>
          <a:ext cx="9525" cy="573405"/>
          <a:chOff x="5238750" y="3000375"/>
          <a:chExt cx="2343534" cy="134112"/>
        </a:xfrm>
      </xdr:grpSpPr>
      <xdr:pic>
        <xdr:nvPicPr>
          <xdr:cNvPr id="87" name="Рисунок 8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8" name="Рисунок 8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9" name="Рисунок 8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192</xdr:row>
      <xdr:rowOff>158115</xdr:rowOff>
    </xdr:from>
    <xdr:to>
      <xdr:col>0</xdr:col>
      <xdr:colOff>9525</xdr:colOff>
      <xdr:row>193</xdr:row>
      <xdr:rowOff>0</xdr:rowOff>
    </xdr:to>
    <xdr:grpSp>
      <xdr:nvGrpSpPr>
        <xdr:cNvPr id="90" name="Группа 89"/>
        <xdr:cNvGrpSpPr>
          <a:grpSpLocks/>
        </xdr:cNvGrpSpPr>
      </xdr:nvGrpSpPr>
      <xdr:grpSpPr bwMode="auto">
        <a:xfrm>
          <a:off x="0" y="45405675"/>
          <a:ext cx="9525" cy="573405"/>
          <a:chOff x="5238750" y="3000375"/>
          <a:chExt cx="2343534" cy="134112"/>
        </a:xfrm>
      </xdr:grpSpPr>
      <xdr:pic>
        <xdr:nvPicPr>
          <xdr:cNvPr id="91" name="Рисунок 9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2" name="Рисунок 9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3" name="Рисунок 9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187</xdr:row>
      <xdr:rowOff>158115</xdr:rowOff>
    </xdr:from>
    <xdr:to>
      <xdr:col>0</xdr:col>
      <xdr:colOff>9525</xdr:colOff>
      <xdr:row>188</xdr:row>
      <xdr:rowOff>0</xdr:rowOff>
    </xdr:to>
    <xdr:grpSp>
      <xdr:nvGrpSpPr>
        <xdr:cNvPr id="94" name="Группа 111"/>
        <xdr:cNvGrpSpPr>
          <a:grpSpLocks/>
        </xdr:cNvGrpSpPr>
      </xdr:nvGrpSpPr>
      <xdr:grpSpPr bwMode="auto">
        <a:xfrm>
          <a:off x="0" y="44087415"/>
          <a:ext cx="9525" cy="512445"/>
          <a:chOff x="5238750" y="3000375"/>
          <a:chExt cx="2343534" cy="134112"/>
        </a:xfrm>
      </xdr:grpSpPr>
      <xdr:pic>
        <xdr:nvPicPr>
          <xdr:cNvPr id="95" name="Рисунок 1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6" name="Рисунок 14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7" name="Рисунок 14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192</xdr:row>
      <xdr:rowOff>158115</xdr:rowOff>
    </xdr:from>
    <xdr:to>
      <xdr:col>0</xdr:col>
      <xdr:colOff>9525</xdr:colOff>
      <xdr:row>193</xdr:row>
      <xdr:rowOff>0</xdr:rowOff>
    </xdr:to>
    <xdr:grpSp>
      <xdr:nvGrpSpPr>
        <xdr:cNvPr id="98" name="Группа 153"/>
        <xdr:cNvGrpSpPr>
          <a:grpSpLocks/>
        </xdr:cNvGrpSpPr>
      </xdr:nvGrpSpPr>
      <xdr:grpSpPr bwMode="auto">
        <a:xfrm>
          <a:off x="0" y="45405675"/>
          <a:ext cx="9525" cy="573405"/>
          <a:chOff x="5238750" y="3000375"/>
          <a:chExt cx="2343534" cy="134112"/>
        </a:xfrm>
      </xdr:grpSpPr>
      <xdr:pic>
        <xdr:nvPicPr>
          <xdr:cNvPr id="99" name="Рисунок 15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0" name="Рисунок 15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 name="Рисунок 15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177</xdr:row>
      <xdr:rowOff>158115</xdr:rowOff>
    </xdr:from>
    <xdr:to>
      <xdr:col>0</xdr:col>
      <xdr:colOff>9525</xdr:colOff>
      <xdr:row>178</xdr:row>
      <xdr:rowOff>0</xdr:rowOff>
    </xdr:to>
    <xdr:grpSp>
      <xdr:nvGrpSpPr>
        <xdr:cNvPr id="102" name="Группа 45"/>
        <xdr:cNvGrpSpPr>
          <a:grpSpLocks/>
        </xdr:cNvGrpSpPr>
      </xdr:nvGrpSpPr>
      <xdr:grpSpPr bwMode="auto">
        <a:xfrm>
          <a:off x="0" y="41504235"/>
          <a:ext cx="9525" cy="664845"/>
          <a:chOff x="5238750" y="3000375"/>
          <a:chExt cx="2343534" cy="134112"/>
        </a:xfrm>
      </xdr:grpSpPr>
      <xdr:pic>
        <xdr:nvPicPr>
          <xdr:cNvPr id="103" name="Рисунок 4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4" name="Рисунок 4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5" name="Рисунок 4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201</xdr:row>
      <xdr:rowOff>158115</xdr:rowOff>
    </xdr:from>
    <xdr:to>
      <xdr:col>0</xdr:col>
      <xdr:colOff>9525</xdr:colOff>
      <xdr:row>202</xdr:row>
      <xdr:rowOff>0</xdr:rowOff>
    </xdr:to>
    <xdr:grpSp>
      <xdr:nvGrpSpPr>
        <xdr:cNvPr id="114" name="Группа 111"/>
        <xdr:cNvGrpSpPr>
          <a:grpSpLocks/>
        </xdr:cNvGrpSpPr>
      </xdr:nvGrpSpPr>
      <xdr:grpSpPr bwMode="auto">
        <a:xfrm>
          <a:off x="0" y="48735615"/>
          <a:ext cx="9525" cy="2432685"/>
          <a:chOff x="5238750" y="3000375"/>
          <a:chExt cx="2343534" cy="134112"/>
        </a:xfrm>
      </xdr:grpSpPr>
      <xdr:pic>
        <xdr:nvPicPr>
          <xdr:cNvPr id="115" name="Рисунок 1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6" name="Рисунок 14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436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 name="Рисунок 14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8550" y="3000375"/>
            <a:ext cx="133734" cy="134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1143000</xdr:colOff>
      <xdr:row>0</xdr:row>
      <xdr:rowOff>38100</xdr:rowOff>
    </xdr:from>
    <xdr:to>
      <xdr:col>2</xdr:col>
      <xdr:colOff>1013728</xdr:colOff>
      <xdr:row>0</xdr:row>
      <xdr:rowOff>613623</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773680" y="38100"/>
          <a:ext cx="1150888" cy="575523"/>
        </a:xfrm>
        <a:prstGeom prst="rect">
          <a:avLst/>
        </a:prstGeom>
        <a:noFill/>
        <a:ln w="9525">
          <a:noFill/>
          <a:miter lim="800000"/>
          <a:headEnd/>
          <a:tailEnd/>
        </a:ln>
      </xdr:spPr>
    </xdr:pic>
    <xdr:clientData/>
  </xdr:twoCellAnchor>
  <xdr:twoCellAnchor editAs="oneCell">
    <xdr:from>
      <xdr:col>0</xdr:col>
      <xdr:colOff>368864</xdr:colOff>
      <xdr:row>4</xdr:row>
      <xdr:rowOff>134992</xdr:rowOff>
    </xdr:from>
    <xdr:to>
      <xdr:col>0</xdr:col>
      <xdr:colOff>1181100</xdr:colOff>
      <xdr:row>4</xdr:row>
      <xdr:rowOff>944880</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8864" y="1521832"/>
          <a:ext cx="812236" cy="809888"/>
        </a:xfrm>
        <a:prstGeom prst="rect">
          <a:avLst/>
        </a:prstGeom>
      </xdr:spPr>
    </xdr:pic>
    <xdr:clientData/>
  </xdr:twoCellAnchor>
  <xdr:twoCellAnchor editAs="oneCell">
    <xdr:from>
      <xdr:col>0</xdr:col>
      <xdr:colOff>156482</xdr:colOff>
      <xdr:row>8</xdr:row>
      <xdr:rowOff>162148</xdr:rowOff>
    </xdr:from>
    <xdr:to>
      <xdr:col>0</xdr:col>
      <xdr:colOff>1466808</xdr:colOff>
      <xdr:row>8</xdr:row>
      <xdr:rowOff>861060</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6482" y="5800948"/>
          <a:ext cx="1310326" cy="698912"/>
        </a:xfrm>
        <a:prstGeom prst="rect">
          <a:avLst/>
        </a:prstGeom>
      </xdr:spPr>
    </xdr:pic>
    <xdr:clientData/>
  </xdr:twoCellAnchor>
  <xdr:twoCellAnchor editAs="oneCell">
    <xdr:from>
      <xdr:col>0</xdr:col>
      <xdr:colOff>309154</xdr:colOff>
      <xdr:row>11</xdr:row>
      <xdr:rowOff>77438</xdr:rowOff>
    </xdr:from>
    <xdr:to>
      <xdr:col>0</xdr:col>
      <xdr:colOff>1226820</xdr:colOff>
      <xdr:row>11</xdr:row>
      <xdr:rowOff>1067919</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9154" y="7567898"/>
          <a:ext cx="917666" cy="990481"/>
        </a:xfrm>
        <a:prstGeom prst="rect">
          <a:avLst/>
        </a:prstGeom>
      </xdr:spPr>
    </xdr:pic>
    <xdr:clientData/>
  </xdr:twoCellAnchor>
  <xdr:twoCellAnchor editAs="oneCell">
    <xdr:from>
      <xdr:col>0</xdr:col>
      <xdr:colOff>292261</xdr:colOff>
      <xdr:row>12</xdr:row>
      <xdr:rowOff>145017</xdr:rowOff>
    </xdr:from>
    <xdr:to>
      <xdr:col>0</xdr:col>
      <xdr:colOff>491198</xdr:colOff>
      <xdr:row>12</xdr:row>
      <xdr:rowOff>147308</xdr:rowOff>
    </xdr:to>
    <xdr:pic>
      <xdr:nvPicPr>
        <xdr:cNvPr id="6"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2261" y="12207477"/>
          <a:ext cx="945697" cy="790189"/>
        </a:xfrm>
        <a:prstGeom prst="rect">
          <a:avLst/>
        </a:prstGeom>
      </xdr:spPr>
    </xdr:pic>
    <xdr:clientData/>
  </xdr:twoCellAnchor>
  <xdr:twoCellAnchor editAs="oneCell">
    <xdr:from>
      <xdr:col>0</xdr:col>
      <xdr:colOff>167584</xdr:colOff>
      <xdr:row>17</xdr:row>
      <xdr:rowOff>105685</xdr:rowOff>
    </xdr:from>
    <xdr:to>
      <xdr:col>0</xdr:col>
      <xdr:colOff>1569720</xdr:colOff>
      <xdr:row>17</xdr:row>
      <xdr:rowOff>1295400</xdr:rowOff>
    </xdr:to>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7584" y="12663445"/>
          <a:ext cx="1402136" cy="1189715"/>
        </a:xfrm>
        <a:prstGeom prst="rect">
          <a:avLst/>
        </a:prstGeom>
      </xdr:spPr>
    </xdr:pic>
    <xdr:clientData/>
  </xdr:twoCellAnchor>
  <xdr:twoCellAnchor editAs="oneCell">
    <xdr:from>
      <xdr:col>0</xdr:col>
      <xdr:colOff>244927</xdr:colOff>
      <xdr:row>18</xdr:row>
      <xdr:rowOff>47624</xdr:rowOff>
    </xdr:from>
    <xdr:to>
      <xdr:col>0</xdr:col>
      <xdr:colOff>1394460</xdr:colOff>
      <xdr:row>18</xdr:row>
      <xdr:rowOff>998220</xdr:rowOff>
    </xdr:to>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4927" y="13999844"/>
          <a:ext cx="1149533" cy="950596"/>
        </a:xfrm>
        <a:prstGeom prst="rect">
          <a:avLst/>
        </a:prstGeom>
      </xdr:spPr>
    </xdr:pic>
    <xdr:clientData/>
  </xdr:twoCellAnchor>
  <xdr:twoCellAnchor editAs="oneCell">
    <xdr:from>
      <xdr:col>0</xdr:col>
      <xdr:colOff>323578</xdr:colOff>
      <xdr:row>24</xdr:row>
      <xdr:rowOff>33474</xdr:rowOff>
    </xdr:from>
    <xdr:to>
      <xdr:col>0</xdr:col>
      <xdr:colOff>1242059</xdr:colOff>
      <xdr:row>24</xdr:row>
      <xdr:rowOff>693420</xdr:rowOff>
    </xdr:to>
    <xdr:pic>
      <xdr:nvPicPr>
        <xdr:cNvPr id="9" name="Рисунок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578" y="19037754"/>
          <a:ext cx="918481" cy="659946"/>
        </a:xfrm>
        <a:prstGeom prst="rect">
          <a:avLst/>
        </a:prstGeom>
      </xdr:spPr>
    </xdr:pic>
    <xdr:clientData/>
  </xdr:twoCellAnchor>
  <xdr:twoCellAnchor editAs="oneCell">
    <xdr:from>
      <xdr:col>0</xdr:col>
      <xdr:colOff>364624</xdr:colOff>
      <xdr:row>23</xdr:row>
      <xdr:rowOff>59799</xdr:rowOff>
    </xdr:from>
    <xdr:to>
      <xdr:col>0</xdr:col>
      <xdr:colOff>1249680</xdr:colOff>
      <xdr:row>23</xdr:row>
      <xdr:rowOff>807818</xdr:rowOff>
    </xdr:to>
    <xdr:pic>
      <xdr:nvPicPr>
        <xdr:cNvPr id="10" name="Рисунок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4624" y="18081099"/>
          <a:ext cx="885056" cy="748019"/>
        </a:xfrm>
        <a:prstGeom prst="rect">
          <a:avLst/>
        </a:prstGeom>
      </xdr:spPr>
    </xdr:pic>
    <xdr:clientData/>
  </xdr:twoCellAnchor>
  <xdr:oneCellAnchor>
    <xdr:from>
      <xdr:col>0</xdr:col>
      <xdr:colOff>72119</xdr:colOff>
      <xdr:row>30</xdr:row>
      <xdr:rowOff>153489</xdr:rowOff>
    </xdr:from>
    <xdr:ext cx="1489982" cy="872045"/>
    <xdr:pic>
      <xdr:nvPicPr>
        <xdr:cNvPr id="11" name="Рисунок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119" y="23188749"/>
          <a:ext cx="1489982" cy="872045"/>
        </a:xfrm>
        <a:prstGeom prst="rect">
          <a:avLst/>
        </a:prstGeom>
      </xdr:spPr>
    </xdr:pic>
    <xdr:clientData/>
  </xdr:oneCellAnchor>
  <xdr:twoCellAnchor editAs="oneCell">
    <xdr:from>
      <xdr:col>0</xdr:col>
      <xdr:colOff>192424</xdr:colOff>
      <xdr:row>31</xdr:row>
      <xdr:rowOff>92364</xdr:rowOff>
    </xdr:from>
    <xdr:to>
      <xdr:col>0</xdr:col>
      <xdr:colOff>1181099</xdr:colOff>
      <xdr:row>31</xdr:row>
      <xdr:rowOff>784860</xdr:rowOff>
    </xdr:to>
    <xdr:pic>
      <xdr:nvPicPr>
        <xdr:cNvPr id="12" name="Рисунок 1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2424" y="24263004"/>
          <a:ext cx="988675" cy="692496"/>
        </a:xfrm>
        <a:prstGeom prst="rect">
          <a:avLst/>
        </a:prstGeom>
      </xdr:spPr>
    </xdr:pic>
    <xdr:clientData/>
  </xdr:twoCellAnchor>
  <xdr:twoCellAnchor editAs="oneCell">
    <xdr:from>
      <xdr:col>0</xdr:col>
      <xdr:colOff>214284</xdr:colOff>
      <xdr:row>34</xdr:row>
      <xdr:rowOff>84898</xdr:rowOff>
    </xdr:from>
    <xdr:to>
      <xdr:col>0</xdr:col>
      <xdr:colOff>1287780</xdr:colOff>
      <xdr:row>34</xdr:row>
      <xdr:rowOff>815340</xdr:rowOff>
    </xdr:to>
    <xdr:pic>
      <xdr:nvPicPr>
        <xdr:cNvPr id="13" name="Рисунок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14284" y="26114818"/>
          <a:ext cx="1073496" cy="730442"/>
        </a:xfrm>
        <a:prstGeom prst="rect">
          <a:avLst/>
        </a:prstGeom>
      </xdr:spPr>
    </xdr:pic>
    <xdr:clientData/>
  </xdr:twoCellAnchor>
  <xdr:twoCellAnchor editAs="oneCell">
    <xdr:from>
      <xdr:col>0</xdr:col>
      <xdr:colOff>394310</xdr:colOff>
      <xdr:row>20</xdr:row>
      <xdr:rowOff>93846</xdr:rowOff>
    </xdr:from>
    <xdr:to>
      <xdr:col>0</xdr:col>
      <xdr:colOff>1127760</xdr:colOff>
      <xdr:row>20</xdr:row>
      <xdr:rowOff>792480</xdr:rowOff>
    </xdr:to>
    <xdr:pic>
      <xdr:nvPicPr>
        <xdr:cNvPr id="14" name="Рисунок 1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94310" y="16133946"/>
          <a:ext cx="733450" cy="698634"/>
        </a:xfrm>
        <a:prstGeom prst="rect">
          <a:avLst/>
        </a:prstGeom>
      </xdr:spPr>
    </xdr:pic>
    <xdr:clientData/>
  </xdr:twoCellAnchor>
  <xdr:twoCellAnchor editAs="oneCell">
    <xdr:from>
      <xdr:col>0</xdr:col>
      <xdr:colOff>335681</xdr:colOff>
      <xdr:row>21</xdr:row>
      <xdr:rowOff>97856</xdr:rowOff>
    </xdr:from>
    <xdr:to>
      <xdr:col>0</xdr:col>
      <xdr:colOff>1295400</xdr:colOff>
      <xdr:row>21</xdr:row>
      <xdr:rowOff>899160</xdr:rowOff>
    </xdr:to>
    <xdr:pic>
      <xdr:nvPicPr>
        <xdr:cNvPr id="15" name="Рисунок 1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35681" y="17014256"/>
          <a:ext cx="959719" cy="801304"/>
        </a:xfrm>
        <a:prstGeom prst="rect">
          <a:avLst/>
        </a:prstGeom>
      </xdr:spPr>
    </xdr:pic>
    <xdr:clientData/>
  </xdr:twoCellAnchor>
  <xdr:twoCellAnchor editAs="oneCell">
    <xdr:from>
      <xdr:col>0</xdr:col>
      <xdr:colOff>265612</xdr:colOff>
      <xdr:row>41</xdr:row>
      <xdr:rowOff>158932</xdr:rowOff>
    </xdr:from>
    <xdr:to>
      <xdr:col>0</xdr:col>
      <xdr:colOff>1188720</xdr:colOff>
      <xdr:row>41</xdr:row>
      <xdr:rowOff>693420</xdr:rowOff>
    </xdr:to>
    <xdr:pic>
      <xdr:nvPicPr>
        <xdr:cNvPr id="16" name="Рисунок 1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5612" y="32574412"/>
          <a:ext cx="923108" cy="534488"/>
        </a:xfrm>
        <a:prstGeom prst="rect">
          <a:avLst/>
        </a:prstGeom>
      </xdr:spPr>
    </xdr:pic>
    <xdr:clientData/>
  </xdr:twoCellAnchor>
  <xdr:twoCellAnchor editAs="oneCell">
    <xdr:from>
      <xdr:col>0</xdr:col>
      <xdr:colOff>387826</xdr:colOff>
      <xdr:row>52</xdr:row>
      <xdr:rowOff>242777</xdr:rowOff>
    </xdr:from>
    <xdr:to>
      <xdr:col>0</xdr:col>
      <xdr:colOff>489989</xdr:colOff>
      <xdr:row>52</xdr:row>
      <xdr:rowOff>245584</xdr:rowOff>
    </xdr:to>
    <xdr:pic>
      <xdr:nvPicPr>
        <xdr:cNvPr id="17" name="Рисунок 1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87826" y="43288157"/>
          <a:ext cx="818443" cy="703847"/>
        </a:xfrm>
        <a:prstGeom prst="rect">
          <a:avLst/>
        </a:prstGeom>
      </xdr:spPr>
    </xdr:pic>
    <xdr:clientData/>
  </xdr:twoCellAnchor>
  <xdr:twoCellAnchor editAs="oneCell">
    <xdr:from>
      <xdr:col>0</xdr:col>
      <xdr:colOff>511773</xdr:colOff>
      <xdr:row>45</xdr:row>
      <xdr:rowOff>75398</xdr:rowOff>
    </xdr:from>
    <xdr:to>
      <xdr:col>0</xdr:col>
      <xdr:colOff>1271705</xdr:colOff>
      <xdr:row>45</xdr:row>
      <xdr:rowOff>678180</xdr:rowOff>
    </xdr:to>
    <xdr:pic>
      <xdr:nvPicPr>
        <xdr:cNvPr id="18" name="Рисунок 1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11773" y="34555898"/>
          <a:ext cx="759932" cy="602782"/>
        </a:xfrm>
        <a:prstGeom prst="rect">
          <a:avLst/>
        </a:prstGeom>
      </xdr:spPr>
    </xdr:pic>
    <xdr:clientData/>
  </xdr:twoCellAnchor>
  <xdr:twoCellAnchor editAs="oneCell">
    <xdr:from>
      <xdr:col>0</xdr:col>
      <xdr:colOff>401052</xdr:colOff>
      <xdr:row>46</xdr:row>
      <xdr:rowOff>160421</xdr:rowOff>
    </xdr:from>
    <xdr:to>
      <xdr:col>0</xdr:col>
      <xdr:colOff>491024</xdr:colOff>
      <xdr:row>46</xdr:row>
      <xdr:rowOff>162426</xdr:rowOff>
    </xdr:to>
    <xdr:pic>
      <xdr:nvPicPr>
        <xdr:cNvPr id="19" name="Рисунок 18"/>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01052" y="40569281"/>
          <a:ext cx="806252" cy="721895"/>
        </a:xfrm>
        <a:prstGeom prst="rect">
          <a:avLst/>
        </a:prstGeom>
      </xdr:spPr>
    </xdr:pic>
    <xdr:clientData/>
  </xdr:twoCellAnchor>
  <xdr:twoCellAnchor editAs="oneCell">
    <xdr:from>
      <xdr:col>0</xdr:col>
      <xdr:colOff>337457</xdr:colOff>
      <xdr:row>58</xdr:row>
      <xdr:rowOff>115960</xdr:rowOff>
    </xdr:from>
    <xdr:to>
      <xdr:col>0</xdr:col>
      <xdr:colOff>1287780</xdr:colOff>
      <xdr:row>58</xdr:row>
      <xdr:rowOff>815340</xdr:rowOff>
    </xdr:to>
    <xdr:pic>
      <xdr:nvPicPr>
        <xdr:cNvPr id="20" name="Рисунок 19"/>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7457" y="43755700"/>
          <a:ext cx="950323" cy="699380"/>
        </a:xfrm>
        <a:prstGeom prst="rect">
          <a:avLst/>
        </a:prstGeom>
      </xdr:spPr>
    </xdr:pic>
    <xdr:clientData/>
  </xdr:twoCellAnchor>
  <xdr:twoCellAnchor editAs="oneCell">
    <xdr:from>
      <xdr:col>0</xdr:col>
      <xdr:colOff>253635</xdr:colOff>
      <xdr:row>5</xdr:row>
      <xdr:rowOff>73660</xdr:rowOff>
    </xdr:from>
    <xdr:to>
      <xdr:col>0</xdr:col>
      <xdr:colOff>1242060</xdr:colOff>
      <xdr:row>5</xdr:row>
      <xdr:rowOff>937260</xdr:rowOff>
    </xdr:to>
    <xdr:pic>
      <xdr:nvPicPr>
        <xdr:cNvPr id="21" name="Рисунок 20"/>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53635" y="2428240"/>
          <a:ext cx="988425" cy="863600"/>
        </a:xfrm>
        <a:prstGeom prst="rect">
          <a:avLst/>
        </a:prstGeom>
      </xdr:spPr>
    </xdr:pic>
    <xdr:clientData/>
  </xdr:twoCellAnchor>
  <xdr:twoCellAnchor editAs="oneCell">
    <xdr:from>
      <xdr:col>0</xdr:col>
      <xdr:colOff>138249</xdr:colOff>
      <xdr:row>6</xdr:row>
      <xdr:rowOff>169817</xdr:rowOff>
    </xdr:from>
    <xdr:to>
      <xdr:col>0</xdr:col>
      <xdr:colOff>1386840</xdr:colOff>
      <xdr:row>6</xdr:row>
      <xdr:rowOff>1005840</xdr:rowOff>
    </xdr:to>
    <xdr:pic>
      <xdr:nvPicPr>
        <xdr:cNvPr id="22" name="Рисунок 21"/>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8249" y="3568337"/>
          <a:ext cx="1248591" cy="836023"/>
        </a:xfrm>
        <a:prstGeom prst="rect">
          <a:avLst/>
        </a:prstGeom>
      </xdr:spPr>
    </xdr:pic>
    <xdr:clientData/>
  </xdr:twoCellAnchor>
  <xdr:oneCellAnchor>
    <xdr:from>
      <xdr:col>0</xdr:col>
      <xdr:colOff>242949</xdr:colOff>
      <xdr:row>13</xdr:row>
      <xdr:rowOff>209185</xdr:rowOff>
    </xdr:from>
    <xdr:ext cx="1321794" cy="773629"/>
    <xdr:pic>
      <xdr:nvPicPr>
        <xdr:cNvPr id="23" name="Рисунок 22"/>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42949" y="13666105"/>
          <a:ext cx="1321794" cy="773629"/>
        </a:xfrm>
        <a:prstGeom prst="rect">
          <a:avLst/>
        </a:prstGeom>
      </xdr:spPr>
    </xdr:pic>
    <xdr:clientData/>
  </xdr:oneCellAnchor>
  <xdr:oneCellAnchor>
    <xdr:from>
      <xdr:col>0</xdr:col>
      <xdr:colOff>229693</xdr:colOff>
      <xdr:row>14</xdr:row>
      <xdr:rowOff>168169</xdr:rowOff>
    </xdr:from>
    <xdr:ext cx="1273342" cy="870440"/>
    <xdr:pic>
      <xdr:nvPicPr>
        <xdr:cNvPr id="24" name="Рисунок 23"/>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29693" y="14844289"/>
          <a:ext cx="1273342" cy="870440"/>
        </a:xfrm>
        <a:prstGeom prst="rect">
          <a:avLst/>
        </a:prstGeom>
      </xdr:spPr>
    </xdr:pic>
    <xdr:clientData/>
  </xdr:oneCellAnchor>
  <xdr:oneCellAnchor>
    <xdr:from>
      <xdr:col>0</xdr:col>
      <xdr:colOff>234290</xdr:colOff>
      <xdr:row>26</xdr:row>
      <xdr:rowOff>10026</xdr:rowOff>
    </xdr:from>
    <xdr:ext cx="1321794" cy="773629"/>
    <xdr:pic>
      <xdr:nvPicPr>
        <xdr:cNvPr id="25" name="Рисунок 24"/>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34290" y="25216986"/>
          <a:ext cx="1321794" cy="773629"/>
        </a:xfrm>
        <a:prstGeom prst="rect">
          <a:avLst/>
        </a:prstGeom>
      </xdr:spPr>
    </xdr:pic>
    <xdr:clientData/>
  </xdr:oneCellAnchor>
  <xdr:oneCellAnchor>
    <xdr:from>
      <xdr:col>0</xdr:col>
      <xdr:colOff>160421</xdr:colOff>
      <xdr:row>27</xdr:row>
      <xdr:rowOff>90237</xdr:rowOff>
    </xdr:from>
    <xdr:ext cx="1273342" cy="870440"/>
    <xdr:pic>
      <xdr:nvPicPr>
        <xdr:cNvPr id="26" name="Рисунок 25"/>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60421" y="26303037"/>
          <a:ext cx="1273342" cy="870440"/>
        </a:xfrm>
        <a:prstGeom prst="rect">
          <a:avLst/>
        </a:prstGeom>
      </xdr:spPr>
    </xdr:pic>
    <xdr:clientData/>
  </xdr:oneCellAnchor>
  <xdr:oneCellAnchor>
    <xdr:from>
      <xdr:col>0</xdr:col>
      <xdr:colOff>88833</xdr:colOff>
      <xdr:row>32</xdr:row>
      <xdr:rowOff>240633</xdr:rowOff>
    </xdr:from>
    <xdr:ext cx="1427146" cy="501314"/>
    <xdr:pic>
      <xdr:nvPicPr>
        <xdr:cNvPr id="27" name="Рисунок 26"/>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8833" y="30255813"/>
          <a:ext cx="1427146" cy="501314"/>
        </a:xfrm>
        <a:prstGeom prst="rect">
          <a:avLst/>
        </a:prstGeom>
      </xdr:spPr>
    </xdr:pic>
    <xdr:clientData/>
  </xdr:oneCellAnchor>
  <xdr:oneCellAnchor>
    <xdr:from>
      <xdr:col>0</xdr:col>
      <xdr:colOff>88833</xdr:colOff>
      <xdr:row>36</xdr:row>
      <xdr:rowOff>240633</xdr:rowOff>
    </xdr:from>
    <xdr:ext cx="1427146" cy="501314"/>
    <xdr:pic>
      <xdr:nvPicPr>
        <xdr:cNvPr id="28" name="Рисунок 27"/>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8833" y="33814353"/>
          <a:ext cx="1427146" cy="501314"/>
        </a:xfrm>
        <a:prstGeom prst="rect">
          <a:avLst/>
        </a:prstGeom>
      </xdr:spPr>
    </xdr:pic>
    <xdr:clientData/>
  </xdr:oneCellAnchor>
  <xdr:oneCellAnchor>
    <xdr:from>
      <xdr:col>0</xdr:col>
      <xdr:colOff>88833</xdr:colOff>
      <xdr:row>39</xdr:row>
      <xdr:rowOff>240633</xdr:rowOff>
    </xdr:from>
    <xdr:ext cx="1427146" cy="501314"/>
    <xdr:pic>
      <xdr:nvPicPr>
        <xdr:cNvPr id="29" name="Рисунок 28"/>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8833" y="36161313"/>
          <a:ext cx="1427146" cy="501314"/>
        </a:xfrm>
        <a:prstGeom prst="rect">
          <a:avLst/>
        </a:prstGeom>
      </xdr:spPr>
    </xdr:pic>
    <xdr:clientData/>
  </xdr:oneCellAnchor>
  <xdr:twoCellAnchor editAs="oneCell">
    <xdr:from>
      <xdr:col>0</xdr:col>
      <xdr:colOff>65128</xdr:colOff>
      <xdr:row>38</xdr:row>
      <xdr:rowOff>182359</xdr:rowOff>
    </xdr:from>
    <xdr:to>
      <xdr:col>0</xdr:col>
      <xdr:colOff>486399</xdr:colOff>
      <xdr:row>38</xdr:row>
      <xdr:rowOff>186424</xdr:rowOff>
    </xdr:to>
    <xdr:pic>
      <xdr:nvPicPr>
        <xdr:cNvPr id="30" name="Рисунок 29"/>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5128" y="34876219"/>
          <a:ext cx="1419491" cy="827025"/>
        </a:xfrm>
        <a:prstGeom prst="rect">
          <a:avLst/>
        </a:prstGeom>
      </xdr:spPr>
    </xdr:pic>
    <xdr:clientData/>
  </xdr:twoCellAnchor>
  <xdr:oneCellAnchor>
    <xdr:from>
      <xdr:col>0</xdr:col>
      <xdr:colOff>88833</xdr:colOff>
      <xdr:row>42</xdr:row>
      <xdr:rowOff>240633</xdr:rowOff>
    </xdr:from>
    <xdr:ext cx="1427146" cy="501314"/>
    <xdr:pic>
      <xdr:nvPicPr>
        <xdr:cNvPr id="31" name="Рисунок 30"/>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8833" y="38432073"/>
          <a:ext cx="1427146" cy="501314"/>
        </a:xfrm>
        <a:prstGeom prst="rect">
          <a:avLst/>
        </a:prstGeom>
      </xdr:spPr>
    </xdr:pic>
    <xdr:clientData/>
  </xdr:oneCellAnchor>
  <xdr:oneCellAnchor>
    <xdr:from>
      <xdr:col>0</xdr:col>
      <xdr:colOff>54429</xdr:colOff>
      <xdr:row>7</xdr:row>
      <xdr:rowOff>32657</xdr:rowOff>
    </xdr:from>
    <xdr:ext cx="1469571" cy="979101"/>
    <xdr:pic>
      <xdr:nvPicPr>
        <xdr:cNvPr id="32" name="Рисунок 31"/>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4429" y="7340237"/>
          <a:ext cx="1469571" cy="979101"/>
        </a:xfrm>
        <a:prstGeom prst="rect">
          <a:avLst/>
        </a:prstGeom>
      </xdr:spPr>
    </xdr:pic>
    <xdr:clientData/>
  </xdr:oneCellAnchor>
  <xdr:oneCellAnchor>
    <xdr:from>
      <xdr:col>0</xdr:col>
      <xdr:colOff>244927</xdr:colOff>
      <xdr:row>19</xdr:row>
      <xdr:rowOff>47624</xdr:rowOff>
    </xdr:from>
    <xdr:ext cx="1108984" cy="998086"/>
    <xdr:pic>
      <xdr:nvPicPr>
        <xdr:cNvPr id="33" name="Рисунок 3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4927" y="18312764"/>
          <a:ext cx="1108984" cy="998086"/>
        </a:xfrm>
        <a:prstGeom prst="rect">
          <a:avLst/>
        </a:prstGeom>
      </xdr:spPr>
    </xdr:pic>
    <xdr:clientData/>
  </xdr:oneCellAnchor>
  <xdr:oneCellAnchor>
    <xdr:from>
      <xdr:col>0</xdr:col>
      <xdr:colOff>321127</xdr:colOff>
      <xdr:row>25</xdr:row>
      <xdr:rowOff>40004</xdr:rowOff>
    </xdr:from>
    <xdr:ext cx="875213" cy="787692"/>
    <xdr:pic>
      <xdr:nvPicPr>
        <xdr:cNvPr id="34" name="Рисунок 3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21127" y="19844384"/>
          <a:ext cx="875213" cy="787692"/>
        </a:xfrm>
        <a:prstGeom prst="rect">
          <a:avLst/>
        </a:prstGeom>
      </xdr:spPr>
    </xdr:pic>
    <xdr:clientData/>
  </xdr:oneCellAnchor>
  <xdr:oneCellAnchor>
    <xdr:from>
      <xdr:col>0</xdr:col>
      <xdr:colOff>387826</xdr:colOff>
      <xdr:row>55</xdr:row>
      <xdr:rowOff>242777</xdr:rowOff>
    </xdr:from>
    <xdr:ext cx="818443" cy="703847"/>
    <xdr:pic>
      <xdr:nvPicPr>
        <xdr:cNvPr id="35" name="Рисунок 3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87826" y="45749417"/>
          <a:ext cx="818443" cy="703847"/>
        </a:xfrm>
        <a:prstGeom prst="rect">
          <a:avLst/>
        </a:prstGeom>
      </xdr:spPr>
    </xdr:pic>
    <xdr:clientData/>
  </xdr:oneCellAnchor>
  <xdr:twoCellAnchor editAs="oneCell">
    <xdr:from>
      <xdr:col>0</xdr:col>
      <xdr:colOff>136072</xdr:colOff>
      <xdr:row>53</xdr:row>
      <xdr:rowOff>319767</xdr:rowOff>
    </xdr:from>
    <xdr:to>
      <xdr:col>0</xdr:col>
      <xdr:colOff>487136</xdr:colOff>
      <xdr:row>53</xdr:row>
      <xdr:rowOff>321223</xdr:rowOff>
    </xdr:to>
    <xdr:pic>
      <xdr:nvPicPr>
        <xdr:cNvPr id="36" name="Рисунок 35"/>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36072" y="44515767"/>
          <a:ext cx="1455964" cy="410024"/>
        </a:xfrm>
        <a:prstGeom prst="rect">
          <a:avLst/>
        </a:prstGeom>
      </xdr:spPr>
    </xdr:pic>
    <xdr:clientData/>
  </xdr:twoCellAnchor>
  <xdr:oneCellAnchor>
    <xdr:from>
      <xdr:col>0</xdr:col>
      <xdr:colOff>387826</xdr:colOff>
      <xdr:row>55</xdr:row>
      <xdr:rowOff>242777</xdr:rowOff>
    </xdr:from>
    <xdr:ext cx="818443" cy="703847"/>
    <xdr:pic>
      <xdr:nvPicPr>
        <xdr:cNvPr id="37" name="Рисунок 3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87826" y="45749417"/>
          <a:ext cx="818443" cy="703847"/>
        </a:xfrm>
        <a:prstGeom prst="rect">
          <a:avLst/>
        </a:prstGeom>
      </xdr:spPr>
    </xdr:pic>
    <xdr:clientData/>
  </xdr:oneCellAnchor>
  <xdr:oneCellAnchor>
    <xdr:from>
      <xdr:col>0</xdr:col>
      <xdr:colOff>136072</xdr:colOff>
      <xdr:row>56</xdr:row>
      <xdr:rowOff>319767</xdr:rowOff>
    </xdr:from>
    <xdr:ext cx="1455964" cy="410024"/>
    <xdr:pic>
      <xdr:nvPicPr>
        <xdr:cNvPr id="38" name="Рисунок 37"/>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36072" y="46977027"/>
          <a:ext cx="1455964" cy="410024"/>
        </a:xfrm>
        <a:prstGeom prst="rect">
          <a:avLst/>
        </a:prstGeom>
      </xdr:spPr>
    </xdr:pic>
    <xdr:clientData/>
  </xdr:oneCellAnchor>
  <xdr:oneCellAnchor>
    <xdr:from>
      <xdr:col>0</xdr:col>
      <xdr:colOff>337457</xdr:colOff>
      <xdr:row>60</xdr:row>
      <xdr:rowOff>115960</xdr:rowOff>
    </xdr:from>
    <xdr:ext cx="925286" cy="714619"/>
    <xdr:pic>
      <xdr:nvPicPr>
        <xdr:cNvPr id="39" name="Рисунок 38"/>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37457" y="45043480"/>
          <a:ext cx="925286" cy="714619"/>
        </a:xfrm>
        <a:prstGeom prst="rect">
          <a:avLst/>
        </a:prstGeom>
      </xdr:spPr>
    </xdr:pic>
    <xdr:clientData/>
  </xdr:oneCellAnchor>
  <xdr:oneCellAnchor>
    <xdr:from>
      <xdr:col>0</xdr:col>
      <xdr:colOff>65472</xdr:colOff>
      <xdr:row>9</xdr:row>
      <xdr:rowOff>189465</xdr:rowOff>
    </xdr:from>
    <xdr:ext cx="1455964" cy="410024"/>
    <xdr:pic>
      <xdr:nvPicPr>
        <xdr:cNvPr id="40" name="Рисунок 39"/>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5472" y="6811245"/>
          <a:ext cx="1455964" cy="410024"/>
        </a:xfrm>
        <a:prstGeom prst="rect">
          <a:avLst/>
        </a:prstGeom>
      </xdr:spPr>
    </xdr:pic>
    <xdr:clientData/>
  </xdr:oneCellAnchor>
  <xdr:twoCellAnchor editAs="oneCell">
    <xdr:from>
      <xdr:col>0</xdr:col>
      <xdr:colOff>310718</xdr:colOff>
      <xdr:row>35</xdr:row>
      <xdr:rowOff>155360</xdr:rowOff>
    </xdr:from>
    <xdr:to>
      <xdr:col>0</xdr:col>
      <xdr:colOff>490062</xdr:colOff>
      <xdr:row>35</xdr:row>
      <xdr:rowOff>155494</xdr:rowOff>
    </xdr:to>
    <xdr:pic>
      <xdr:nvPicPr>
        <xdr:cNvPr id="41" name="Рисунок 4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0718" y="32509880"/>
          <a:ext cx="1108984" cy="998086"/>
        </a:xfrm>
        <a:prstGeom prst="rect">
          <a:avLst/>
        </a:prstGeom>
      </xdr:spPr>
    </xdr:pic>
    <xdr:clientData/>
  </xdr:twoCellAnchor>
  <xdr:twoCellAnchor editAs="oneCell">
    <xdr:from>
      <xdr:col>0</xdr:col>
      <xdr:colOff>388620</xdr:colOff>
      <xdr:row>12</xdr:row>
      <xdr:rowOff>236220</xdr:rowOff>
    </xdr:from>
    <xdr:to>
      <xdr:col>0</xdr:col>
      <xdr:colOff>1334317</xdr:colOff>
      <xdr:row>12</xdr:row>
      <xdr:rowOff>1026409</xdr:rowOff>
    </xdr:to>
    <xdr:pic>
      <xdr:nvPicPr>
        <xdr:cNvPr id="42" name="Рисунок 4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8620" y="8846820"/>
          <a:ext cx="945697" cy="790189"/>
        </a:xfrm>
        <a:prstGeom prst="rect">
          <a:avLst/>
        </a:prstGeom>
      </xdr:spPr>
    </xdr:pic>
    <xdr:clientData/>
  </xdr:twoCellAnchor>
  <xdr:twoCellAnchor editAs="oneCell">
    <xdr:from>
      <xdr:col>0</xdr:col>
      <xdr:colOff>281940</xdr:colOff>
      <xdr:row>35</xdr:row>
      <xdr:rowOff>38100</xdr:rowOff>
    </xdr:from>
    <xdr:to>
      <xdr:col>0</xdr:col>
      <xdr:colOff>1390924</xdr:colOff>
      <xdr:row>35</xdr:row>
      <xdr:rowOff>1036186</xdr:rowOff>
    </xdr:to>
    <xdr:pic>
      <xdr:nvPicPr>
        <xdr:cNvPr id="43" name="Рисунок 4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1940" y="27028140"/>
          <a:ext cx="1108984" cy="998086"/>
        </a:xfrm>
        <a:prstGeom prst="rect">
          <a:avLst/>
        </a:prstGeom>
      </xdr:spPr>
    </xdr:pic>
    <xdr:clientData/>
  </xdr:twoCellAnchor>
  <xdr:twoCellAnchor editAs="oneCell">
    <xdr:from>
      <xdr:col>0</xdr:col>
      <xdr:colOff>91440</xdr:colOff>
      <xdr:row>38</xdr:row>
      <xdr:rowOff>175260</xdr:rowOff>
    </xdr:from>
    <xdr:to>
      <xdr:col>0</xdr:col>
      <xdr:colOff>1510931</xdr:colOff>
      <xdr:row>38</xdr:row>
      <xdr:rowOff>1002285</xdr:rowOff>
    </xdr:to>
    <xdr:pic>
      <xdr:nvPicPr>
        <xdr:cNvPr id="44" name="Рисунок 43"/>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1440" y="29778960"/>
          <a:ext cx="1419491" cy="827025"/>
        </a:xfrm>
        <a:prstGeom prst="rect">
          <a:avLst/>
        </a:prstGeom>
      </xdr:spPr>
    </xdr:pic>
    <xdr:clientData/>
  </xdr:twoCellAnchor>
  <xdr:twoCellAnchor editAs="oneCell">
    <xdr:from>
      <xdr:col>0</xdr:col>
      <xdr:colOff>525780</xdr:colOff>
      <xdr:row>46</xdr:row>
      <xdr:rowOff>83820</xdr:rowOff>
    </xdr:from>
    <xdr:to>
      <xdr:col>0</xdr:col>
      <xdr:colOff>1332032</xdr:colOff>
      <xdr:row>46</xdr:row>
      <xdr:rowOff>805715</xdr:rowOff>
    </xdr:to>
    <xdr:pic>
      <xdr:nvPicPr>
        <xdr:cNvPr id="45" name="Рисунок 44"/>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5780" y="35311080"/>
          <a:ext cx="806252" cy="721895"/>
        </a:xfrm>
        <a:prstGeom prst="rect">
          <a:avLst/>
        </a:prstGeom>
      </xdr:spPr>
    </xdr:pic>
    <xdr:clientData/>
  </xdr:twoCellAnchor>
  <xdr:twoCellAnchor editAs="oneCell">
    <xdr:from>
      <xdr:col>0</xdr:col>
      <xdr:colOff>365760</xdr:colOff>
      <xdr:row>52</xdr:row>
      <xdr:rowOff>144780</xdr:rowOff>
    </xdr:from>
    <xdr:to>
      <xdr:col>0</xdr:col>
      <xdr:colOff>1184203</xdr:colOff>
      <xdr:row>52</xdr:row>
      <xdr:rowOff>848627</xdr:rowOff>
    </xdr:to>
    <xdr:pic>
      <xdr:nvPicPr>
        <xdr:cNvPr id="46" name="Рисунок 4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5760" y="39288720"/>
          <a:ext cx="818443" cy="703847"/>
        </a:xfrm>
        <a:prstGeom prst="rect">
          <a:avLst/>
        </a:prstGeom>
      </xdr:spPr>
    </xdr:pic>
    <xdr:clientData/>
  </xdr:twoCellAnchor>
  <xdr:twoCellAnchor editAs="oneCell">
    <xdr:from>
      <xdr:col>0</xdr:col>
      <xdr:colOff>60960</xdr:colOff>
      <xdr:row>53</xdr:row>
      <xdr:rowOff>167640</xdr:rowOff>
    </xdr:from>
    <xdr:to>
      <xdr:col>0</xdr:col>
      <xdr:colOff>1516924</xdr:colOff>
      <xdr:row>53</xdr:row>
      <xdr:rowOff>577664</xdr:rowOff>
    </xdr:to>
    <xdr:pic>
      <xdr:nvPicPr>
        <xdr:cNvPr id="47" name="Рисунок 46"/>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0960" y="40302180"/>
          <a:ext cx="1455964" cy="410024"/>
        </a:xfrm>
        <a:prstGeom prst="rect">
          <a:avLst/>
        </a:prstGeom>
      </xdr:spPr>
    </xdr:pic>
    <xdr:clientData/>
  </xdr:twoCellAnchor>
  <xdr:twoCellAnchor editAs="oneCell">
    <xdr:from>
      <xdr:col>0</xdr:col>
      <xdr:colOff>544124</xdr:colOff>
      <xdr:row>63</xdr:row>
      <xdr:rowOff>58792</xdr:rowOff>
    </xdr:from>
    <xdr:to>
      <xdr:col>0</xdr:col>
      <xdr:colOff>1037088</xdr:colOff>
      <xdr:row>63</xdr:row>
      <xdr:rowOff>896538</xdr:rowOff>
    </xdr:to>
    <xdr:pic>
      <xdr:nvPicPr>
        <xdr:cNvPr id="48" name="Рисунок 4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4124" y="4135492"/>
          <a:ext cx="492964" cy="837746"/>
        </a:xfrm>
        <a:prstGeom prst="rect">
          <a:avLst/>
        </a:prstGeom>
      </xdr:spPr>
    </xdr:pic>
    <xdr:clientData/>
  </xdr:twoCellAnchor>
  <xdr:twoCellAnchor editAs="oneCell">
    <xdr:from>
      <xdr:col>0</xdr:col>
      <xdr:colOff>156483</xdr:colOff>
      <xdr:row>67</xdr:row>
      <xdr:rowOff>162148</xdr:rowOff>
    </xdr:from>
    <xdr:to>
      <xdr:col>0</xdr:col>
      <xdr:colOff>1367519</xdr:colOff>
      <xdr:row>67</xdr:row>
      <xdr:rowOff>768422</xdr:rowOff>
    </xdr:to>
    <xdr:pic>
      <xdr:nvPicPr>
        <xdr:cNvPr id="49" name="Рисунок 4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6483" y="8795608"/>
          <a:ext cx="1211036" cy="606274"/>
        </a:xfrm>
        <a:prstGeom prst="rect">
          <a:avLst/>
        </a:prstGeom>
      </xdr:spPr>
    </xdr:pic>
    <xdr:clientData/>
  </xdr:twoCellAnchor>
  <xdr:twoCellAnchor editAs="oneCell">
    <xdr:from>
      <xdr:col>0</xdr:col>
      <xdr:colOff>408214</xdr:colOff>
      <xdr:row>70</xdr:row>
      <xdr:rowOff>46959</xdr:rowOff>
    </xdr:from>
    <xdr:to>
      <xdr:col>0</xdr:col>
      <xdr:colOff>979823</xdr:colOff>
      <xdr:row>70</xdr:row>
      <xdr:rowOff>967523</xdr:rowOff>
    </xdr:to>
    <xdr:pic>
      <xdr:nvPicPr>
        <xdr:cNvPr id="50" name="Рисунок 4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4" y="11065479"/>
          <a:ext cx="571609" cy="920564"/>
        </a:xfrm>
        <a:prstGeom prst="rect">
          <a:avLst/>
        </a:prstGeom>
      </xdr:spPr>
    </xdr:pic>
    <xdr:clientData/>
  </xdr:twoCellAnchor>
  <xdr:twoCellAnchor editAs="oneCell">
    <xdr:from>
      <xdr:col>0</xdr:col>
      <xdr:colOff>292261</xdr:colOff>
      <xdr:row>71</xdr:row>
      <xdr:rowOff>145017</xdr:rowOff>
    </xdr:from>
    <xdr:to>
      <xdr:col>0</xdr:col>
      <xdr:colOff>1237958</xdr:colOff>
      <xdr:row>71</xdr:row>
      <xdr:rowOff>147308</xdr:rowOff>
    </xdr:to>
    <xdr:pic>
      <xdr:nvPicPr>
        <xdr:cNvPr id="51" name="Рисунок 5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2261" y="12207477"/>
          <a:ext cx="945697" cy="790189"/>
        </a:xfrm>
        <a:prstGeom prst="rect">
          <a:avLst/>
        </a:prstGeom>
      </xdr:spPr>
    </xdr:pic>
    <xdr:clientData/>
  </xdr:twoCellAnchor>
  <xdr:twoCellAnchor editAs="oneCell">
    <xdr:from>
      <xdr:col>0</xdr:col>
      <xdr:colOff>7564</xdr:colOff>
      <xdr:row>76</xdr:row>
      <xdr:rowOff>136165</xdr:rowOff>
    </xdr:from>
    <xdr:to>
      <xdr:col>0</xdr:col>
      <xdr:colOff>1467066</xdr:colOff>
      <xdr:row>76</xdr:row>
      <xdr:rowOff>990600</xdr:rowOff>
    </xdr:to>
    <xdr:pic>
      <xdr:nvPicPr>
        <xdr:cNvPr id="52" name="Рисунок 51"/>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4" y="57644305"/>
          <a:ext cx="1459502" cy="854435"/>
        </a:xfrm>
        <a:prstGeom prst="rect">
          <a:avLst/>
        </a:prstGeom>
      </xdr:spPr>
    </xdr:pic>
    <xdr:clientData/>
  </xdr:twoCellAnchor>
  <xdr:twoCellAnchor editAs="oneCell">
    <xdr:from>
      <xdr:col>0</xdr:col>
      <xdr:colOff>244927</xdr:colOff>
      <xdr:row>77</xdr:row>
      <xdr:rowOff>47624</xdr:rowOff>
    </xdr:from>
    <xdr:to>
      <xdr:col>0</xdr:col>
      <xdr:colOff>1353911</xdr:colOff>
      <xdr:row>77</xdr:row>
      <xdr:rowOff>640080</xdr:rowOff>
    </xdr:to>
    <xdr:pic>
      <xdr:nvPicPr>
        <xdr:cNvPr id="53" name="Рисунок 52"/>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44927" y="58813064"/>
          <a:ext cx="1108984" cy="592456"/>
        </a:xfrm>
        <a:prstGeom prst="rect">
          <a:avLst/>
        </a:prstGeom>
      </xdr:spPr>
    </xdr:pic>
    <xdr:clientData/>
  </xdr:twoCellAnchor>
  <xdr:twoCellAnchor editAs="oneCell">
    <xdr:from>
      <xdr:col>0</xdr:col>
      <xdr:colOff>224519</xdr:colOff>
      <xdr:row>83</xdr:row>
      <xdr:rowOff>102054</xdr:rowOff>
    </xdr:from>
    <xdr:to>
      <xdr:col>0</xdr:col>
      <xdr:colOff>1333503</xdr:colOff>
      <xdr:row>83</xdr:row>
      <xdr:rowOff>868680</xdr:rowOff>
    </xdr:to>
    <xdr:pic>
      <xdr:nvPicPr>
        <xdr:cNvPr id="54" name="Рисунок 53"/>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24519" y="63729054"/>
          <a:ext cx="1108984" cy="766626"/>
        </a:xfrm>
        <a:prstGeom prst="rect">
          <a:avLst/>
        </a:prstGeom>
      </xdr:spPr>
    </xdr:pic>
    <xdr:clientData/>
  </xdr:twoCellAnchor>
  <xdr:twoCellAnchor editAs="oneCell">
    <xdr:from>
      <xdr:col>0</xdr:col>
      <xdr:colOff>90304</xdr:colOff>
      <xdr:row>82</xdr:row>
      <xdr:rowOff>67419</xdr:rowOff>
    </xdr:from>
    <xdr:to>
      <xdr:col>0</xdr:col>
      <xdr:colOff>1575955</xdr:colOff>
      <xdr:row>82</xdr:row>
      <xdr:rowOff>853440</xdr:rowOff>
    </xdr:to>
    <xdr:pic>
      <xdr:nvPicPr>
        <xdr:cNvPr id="55" name="Рисунок 54"/>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90304" y="62772399"/>
          <a:ext cx="1485651" cy="786021"/>
        </a:xfrm>
        <a:prstGeom prst="rect">
          <a:avLst/>
        </a:prstGeom>
      </xdr:spPr>
    </xdr:pic>
    <xdr:clientData/>
  </xdr:twoCellAnchor>
  <xdr:oneCellAnchor>
    <xdr:from>
      <xdr:col>0</xdr:col>
      <xdr:colOff>34019</xdr:colOff>
      <xdr:row>102</xdr:row>
      <xdr:rowOff>138249</xdr:rowOff>
    </xdr:from>
    <xdr:ext cx="1489982" cy="872045"/>
    <xdr:pic>
      <xdr:nvPicPr>
        <xdr:cNvPr id="56" name="Рисунок 5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019" y="79889169"/>
          <a:ext cx="1489982" cy="872045"/>
        </a:xfrm>
        <a:prstGeom prst="rect">
          <a:avLst/>
        </a:prstGeom>
      </xdr:spPr>
    </xdr:pic>
    <xdr:clientData/>
  </xdr:oneCellAnchor>
  <xdr:twoCellAnchor editAs="oneCell">
    <xdr:from>
      <xdr:col>0</xdr:col>
      <xdr:colOff>192425</xdr:colOff>
      <xdr:row>103</xdr:row>
      <xdr:rowOff>92364</xdr:rowOff>
    </xdr:from>
    <xdr:to>
      <xdr:col>0</xdr:col>
      <xdr:colOff>1301409</xdr:colOff>
      <xdr:row>103</xdr:row>
      <xdr:rowOff>708660</xdr:rowOff>
    </xdr:to>
    <xdr:pic>
      <xdr:nvPicPr>
        <xdr:cNvPr id="57" name="Рисунок 56"/>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2425" y="81032004"/>
          <a:ext cx="1108984" cy="616296"/>
        </a:xfrm>
        <a:prstGeom prst="rect">
          <a:avLst/>
        </a:prstGeom>
      </xdr:spPr>
    </xdr:pic>
    <xdr:clientData/>
  </xdr:twoCellAnchor>
  <xdr:twoCellAnchor editAs="oneCell">
    <xdr:from>
      <xdr:col>0</xdr:col>
      <xdr:colOff>92364</xdr:colOff>
      <xdr:row>106</xdr:row>
      <xdr:rowOff>107758</xdr:rowOff>
    </xdr:from>
    <xdr:to>
      <xdr:col>0</xdr:col>
      <xdr:colOff>1473487</xdr:colOff>
      <xdr:row>106</xdr:row>
      <xdr:rowOff>990600</xdr:rowOff>
    </xdr:to>
    <xdr:pic>
      <xdr:nvPicPr>
        <xdr:cNvPr id="58" name="Рисунок 57"/>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92364" y="84156358"/>
          <a:ext cx="1381123" cy="882842"/>
        </a:xfrm>
        <a:prstGeom prst="rect">
          <a:avLst/>
        </a:prstGeom>
      </xdr:spPr>
    </xdr:pic>
    <xdr:clientData/>
  </xdr:twoCellAnchor>
  <xdr:twoCellAnchor editAs="oneCell">
    <xdr:from>
      <xdr:col>0</xdr:col>
      <xdr:colOff>234290</xdr:colOff>
      <xdr:row>79</xdr:row>
      <xdr:rowOff>10026</xdr:rowOff>
    </xdr:from>
    <xdr:to>
      <xdr:col>0</xdr:col>
      <xdr:colOff>1556084</xdr:colOff>
      <xdr:row>79</xdr:row>
      <xdr:rowOff>685800</xdr:rowOff>
    </xdr:to>
    <xdr:pic>
      <xdr:nvPicPr>
        <xdr:cNvPr id="59" name="Рисунок 58"/>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34290" y="60848106"/>
          <a:ext cx="1321794" cy="675774"/>
        </a:xfrm>
        <a:prstGeom prst="rect">
          <a:avLst/>
        </a:prstGeom>
      </xdr:spPr>
    </xdr:pic>
    <xdr:clientData/>
  </xdr:twoCellAnchor>
  <xdr:twoCellAnchor editAs="oneCell">
    <xdr:from>
      <xdr:col>0</xdr:col>
      <xdr:colOff>160421</xdr:colOff>
      <xdr:row>80</xdr:row>
      <xdr:rowOff>90236</xdr:rowOff>
    </xdr:from>
    <xdr:to>
      <xdr:col>0</xdr:col>
      <xdr:colOff>1433763</xdr:colOff>
      <xdr:row>80</xdr:row>
      <xdr:rowOff>784859</xdr:rowOff>
    </xdr:to>
    <xdr:pic>
      <xdr:nvPicPr>
        <xdr:cNvPr id="60" name="Рисунок 59"/>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60421" y="61751276"/>
          <a:ext cx="1273342" cy="694623"/>
        </a:xfrm>
        <a:prstGeom prst="rect">
          <a:avLst/>
        </a:prstGeom>
      </xdr:spPr>
    </xdr:pic>
    <xdr:clientData/>
  </xdr:twoCellAnchor>
  <xdr:twoCellAnchor editAs="oneCell">
    <xdr:from>
      <xdr:col>0</xdr:col>
      <xdr:colOff>21772</xdr:colOff>
      <xdr:row>113</xdr:row>
      <xdr:rowOff>97972</xdr:rowOff>
    </xdr:from>
    <xdr:to>
      <xdr:col>0</xdr:col>
      <xdr:colOff>1441263</xdr:colOff>
      <xdr:row>113</xdr:row>
      <xdr:rowOff>693420</xdr:rowOff>
    </xdr:to>
    <xdr:pic>
      <xdr:nvPicPr>
        <xdr:cNvPr id="61" name="Рисунок 60"/>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772" y="89663452"/>
          <a:ext cx="1419491" cy="595448"/>
        </a:xfrm>
        <a:prstGeom prst="rect">
          <a:avLst/>
        </a:prstGeom>
      </xdr:spPr>
    </xdr:pic>
    <xdr:clientData/>
  </xdr:twoCellAnchor>
  <xdr:twoCellAnchor editAs="oneCell">
    <xdr:from>
      <xdr:col>0</xdr:col>
      <xdr:colOff>387826</xdr:colOff>
      <xdr:row>139</xdr:row>
      <xdr:rowOff>242777</xdr:rowOff>
    </xdr:from>
    <xdr:to>
      <xdr:col>0</xdr:col>
      <xdr:colOff>1206269</xdr:colOff>
      <xdr:row>139</xdr:row>
      <xdr:rowOff>245584</xdr:rowOff>
    </xdr:to>
    <xdr:pic>
      <xdr:nvPicPr>
        <xdr:cNvPr id="62" name="Рисунок 61"/>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87826" y="66673937"/>
          <a:ext cx="818443" cy="703847"/>
        </a:xfrm>
        <a:prstGeom prst="rect">
          <a:avLst/>
        </a:prstGeom>
      </xdr:spPr>
    </xdr:pic>
    <xdr:clientData/>
  </xdr:twoCellAnchor>
  <xdr:twoCellAnchor editAs="oneCell">
    <xdr:from>
      <xdr:col>0</xdr:col>
      <xdr:colOff>382233</xdr:colOff>
      <xdr:row>132</xdr:row>
      <xdr:rowOff>60158</xdr:rowOff>
    </xdr:from>
    <xdr:to>
      <xdr:col>0</xdr:col>
      <xdr:colOff>1188485</xdr:colOff>
      <xdr:row>132</xdr:row>
      <xdr:rowOff>609600</xdr:rowOff>
    </xdr:to>
    <xdr:pic>
      <xdr:nvPicPr>
        <xdr:cNvPr id="63" name="Рисунок 62"/>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82233" y="103539758"/>
          <a:ext cx="806252" cy="549442"/>
        </a:xfrm>
        <a:prstGeom prst="rect">
          <a:avLst/>
        </a:prstGeom>
      </xdr:spPr>
    </xdr:pic>
    <xdr:clientData/>
  </xdr:twoCellAnchor>
  <xdr:twoCellAnchor editAs="oneCell">
    <xdr:from>
      <xdr:col>0</xdr:col>
      <xdr:colOff>401052</xdr:colOff>
      <xdr:row>133</xdr:row>
      <xdr:rowOff>160421</xdr:rowOff>
    </xdr:from>
    <xdr:to>
      <xdr:col>0</xdr:col>
      <xdr:colOff>1207304</xdr:colOff>
      <xdr:row>133</xdr:row>
      <xdr:rowOff>162426</xdr:rowOff>
    </xdr:to>
    <xdr:pic>
      <xdr:nvPicPr>
        <xdr:cNvPr id="64" name="Рисунок 63"/>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01052" y="63955061"/>
          <a:ext cx="806252" cy="721895"/>
        </a:xfrm>
        <a:prstGeom prst="rect">
          <a:avLst/>
        </a:prstGeom>
      </xdr:spPr>
    </xdr:pic>
    <xdr:clientData/>
  </xdr:twoCellAnchor>
  <xdr:twoCellAnchor editAs="oneCell">
    <xdr:from>
      <xdr:col>0</xdr:col>
      <xdr:colOff>337457</xdr:colOff>
      <xdr:row>145</xdr:row>
      <xdr:rowOff>115960</xdr:rowOff>
    </xdr:from>
    <xdr:to>
      <xdr:col>0</xdr:col>
      <xdr:colOff>1262743</xdr:colOff>
      <xdr:row>145</xdr:row>
      <xdr:rowOff>647700</xdr:rowOff>
    </xdr:to>
    <xdr:pic>
      <xdr:nvPicPr>
        <xdr:cNvPr id="65" name="Рисунок 64"/>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37457" y="112472860"/>
          <a:ext cx="925286" cy="531740"/>
        </a:xfrm>
        <a:prstGeom prst="rect">
          <a:avLst/>
        </a:prstGeom>
      </xdr:spPr>
    </xdr:pic>
    <xdr:clientData/>
  </xdr:twoCellAnchor>
  <xdr:twoCellAnchor editAs="oneCell">
    <xdr:from>
      <xdr:col>0</xdr:col>
      <xdr:colOff>32655</xdr:colOff>
      <xdr:row>64</xdr:row>
      <xdr:rowOff>58420</xdr:rowOff>
    </xdr:from>
    <xdr:to>
      <xdr:col>1</xdr:col>
      <xdr:colOff>3264</xdr:colOff>
      <xdr:row>65</xdr:row>
      <xdr:rowOff>3266</xdr:rowOff>
    </xdr:to>
    <xdr:pic>
      <xdr:nvPicPr>
        <xdr:cNvPr id="66" name="Рисунок 65"/>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2655" y="5095240"/>
          <a:ext cx="1654629" cy="1103086"/>
        </a:xfrm>
        <a:prstGeom prst="rect">
          <a:avLst/>
        </a:prstGeom>
      </xdr:spPr>
    </xdr:pic>
    <xdr:clientData/>
  </xdr:twoCellAnchor>
  <xdr:twoCellAnchor editAs="oneCell">
    <xdr:from>
      <xdr:col>0</xdr:col>
      <xdr:colOff>54429</xdr:colOff>
      <xdr:row>65</xdr:row>
      <xdr:rowOff>32657</xdr:rowOff>
    </xdr:from>
    <xdr:to>
      <xdr:col>0</xdr:col>
      <xdr:colOff>1524000</xdr:colOff>
      <xdr:row>65</xdr:row>
      <xdr:rowOff>988898</xdr:rowOff>
    </xdr:to>
    <xdr:pic>
      <xdr:nvPicPr>
        <xdr:cNvPr id="67" name="Рисунок 66"/>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4429" y="6258197"/>
          <a:ext cx="1469571" cy="979101"/>
        </a:xfrm>
        <a:prstGeom prst="rect">
          <a:avLst/>
        </a:prstGeom>
      </xdr:spPr>
    </xdr:pic>
    <xdr:clientData/>
  </xdr:twoCellAnchor>
  <xdr:oneCellAnchor>
    <xdr:from>
      <xdr:col>0</xdr:col>
      <xdr:colOff>242949</xdr:colOff>
      <xdr:row>72</xdr:row>
      <xdr:rowOff>209185</xdr:rowOff>
    </xdr:from>
    <xdr:ext cx="1321794" cy="773629"/>
    <xdr:pic>
      <xdr:nvPicPr>
        <xdr:cNvPr id="68" name="Рисунок 6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42949" y="13666105"/>
          <a:ext cx="1321794" cy="773629"/>
        </a:xfrm>
        <a:prstGeom prst="rect">
          <a:avLst/>
        </a:prstGeom>
      </xdr:spPr>
    </xdr:pic>
    <xdr:clientData/>
  </xdr:oneCellAnchor>
  <xdr:oneCellAnchor>
    <xdr:from>
      <xdr:col>0</xdr:col>
      <xdr:colOff>229693</xdr:colOff>
      <xdr:row>73</xdr:row>
      <xdr:rowOff>168169</xdr:rowOff>
    </xdr:from>
    <xdr:ext cx="1273342" cy="870440"/>
    <xdr:pic>
      <xdr:nvPicPr>
        <xdr:cNvPr id="69" name="Рисунок 68"/>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29693" y="14844289"/>
          <a:ext cx="1273342" cy="870440"/>
        </a:xfrm>
        <a:prstGeom prst="rect">
          <a:avLst/>
        </a:prstGeom>
      </xdr:spPr>
    </xdr:pic>
    <xdr:clientData/>
  </xdr:oneCellAnchor>
  <xdr:oneCellAnchor>
    <xdr:from>
      <xdr:col>0</xdr:col>
      <xdr:colOff>234290</xdr:colOff>
      <xdr:row>85</xdr:row>
      <xdr:rowOff>10026</xdr:rowOff>
    </xdr:from>
    <xdr:ext cx="1321794" cy="773629"/>
    <xdr:pic>
      <xdr:nvPicPr>
        <xdr:cNvPr id="70" name="Рисунок 69"/>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34290" y="25216986"/>
          <a:ext cx="1321794" cy="773629"/>
        </a:xfrm>
        <a:prstGeom prst="rect">
          <a:avLst/>
        </a:prstGeom>
      </xdr:spPr>
    </xdr:pic>
    <xdr:clientData/>
  </xdr:oneCellAnchor>
  <xdr:oneCellAnchor>
    <xdr:from>
      <xdr:col>0</xdr:col>
      <xdr:colOff>160421</xdr:colOff>
      <xdr:row>86</xdr:row>
      <xdr:rowOff>90237</xdr:rowOff>
    </xdr:from>
    <xdr:ext cx="1273342" cy="870440"/>
    <xdr:pic>
      <xdr:nvPicPr>
        <xdr:cNvPr id="71" name="Рисунок 70"/>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60421" y="26303037"/>
          <a:ext cx="1273342" cy="870440"/>
        </a:xfrm>
        <a:prstGeom prst="rect">
          <a:avLst/>
        </a:prstGeom>
      </xdr:spPr>
    </xdr:pic>
    <xdr:clientData/>
  </xdr:oneCellAnchor>
  <xdr:oneCellAnchor>
    <xdr:from>
      <xdr:col>0</xdr:col>
      <xdr:colOff>88833</xdr:colOff>
      <xdr:row>104</xdr:row>
      <xdr:rowOff>240633</xdr:rowOff>
    </xdr:from>
    <xdr:ext cx="1427146" cy="501314"/>
    <xdr:pic>
      <xdr:nvPicPr>
        <xdr:cNvPr id="72" name="Рисунок 7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8833" y="41868693"/>
          <a:ext cx="1427146" cy="501314"/>
        </a:xfrm>
        <a:prstGeom prst="rect">
          <a:avLst/>
        </a:prstGeom>
      </xdr:spPr>
    </xdr:pic>
    <xdr:clientData/>
  </xdr:oneCellAnchor>
  <xdr:oneCellAnchor>
    <xdr:from>
      <xdr:col>0</xdr:col>
      <xdr:colOff>88833</xdr:colOff>
      <xdr:row>108</xdr:row>
      <xdr:rowOff>240633</xdr:rowOff>
    </xdr:from>
    <xdr:ext cx="1427146" cy="501314"/>
    <xdr:pic>
      <xdr:nvPicPr>
        <xdr:cNvPr id="73" name="Рисунок 72"/>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8833" y="45427233"/>
          <a:ext cx="1427146" cy="501314"/>
        </a:xfrm>
        <a:prstGeom prst="rect">
          <a:avLst/>
        </a:prstGeom>
      </xdr:spPr>
    </xdr:pic>
    <xdr:clientData/>
  </xdr:oneCellAnchor>
  <xdr:oneCellAnchor>
    <xdr:from>
      <xdr:col>0</xdr:col>
      <xdr:colOff>88833</xdr:colOff>
      <xdr:row>111</xdr:row>
      <xdr:rowOff>240633</xdr:rowOff>
    </xdr:from>
    <xdr:ext cx="1427146" cy="501314"/>
    <xdr:pic>
      <xdr:nvPicPr>
        <xdr:cNvPr id="74" name="Рисунок 73"/>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8833" y="47774193"/>
          <a:ext cx="1427146" cy="501314"/>
        </a:xfrm>
        <a:prstGeom prst="rect">
          <a:avLst/>
        </a:prstGeom>
      </xdr:spPr>
    </xdr:pic>
    <xdr:clientData/>
  </xdr:oneCellAnchor>
  <xdr:twoCellAnchor editAs="oneCell">
    <xdr:from>
      <xdr:col>0</xdr:col>
      <xdr:colOff>65128</xdr:colOff>
      <xdr:row>110</xdr:row>
      <xdr:rowOff>182359</xdr:rowOff>
    </xdr:from>
    <xdr:to>
      <xdr:col>0</xdr:col>
      <xdr:colOff>1484619</xdr:colOff>
      <xdr:row>110</xdr:row>
      <xdr:rowOff>186424</xdr:rowOff>
    </xdr:to>
    <xdr:pic>
      <xdr:nvPicPr>
        <xdr:cNvPr id="75" name="Рисунок 74"/>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5128" y="46489099"/>
          <a:ext cx="1419491" cy="827025"/>
        </a:xfrm>
        <a:prstGeom prst="rect">
          <a:avLst/>
        </a:prstGeom>
      </xdr:spPr>
    </xdr:pic>
    <xdr:clientData/>
  </xdr:twoCellAnchor>
  <xdr:oneCellAnchor>
    <xdr:from>
      <xdr:col>0</xdr:col>
      <xdr:colOff>88833</xdr:colOff>
      <xdr:row>114</xdr:row>
      <xdr:rowOff>240633</xdr:rowOff>
    </xdr:from>
    <xdr:ext cx="1427146" cy="501314"/>
    <xdr:pic>
      <xdr:nvPicPr>
        <xdr:cNvPr id="76" name="Рисунок 75"/>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8833" y="50044953"/>
          <a:ext cx="1427146" cy="501314"/>
        </a:xfrm>
        <a:prstGeom prst="rect">
          <a:avLst/>
        </a:prstGeom>
      </xdr:spPr>
    </xdr:pic>
    <xdr:clientData/>
  </xdr:oneCellAnchor>
  <xdr:oneCellAnchor>
    <xdr:from>
      <xdr:col>0</xdr:col>
      <xdr:colOff>54429</xdr:colOff>
      <xdr:row>66</xdr:row>
      <xdr:rowOff>32657</xdr:rowOff>
    </xdr:from>
    <xdr:ext cx="1469571" cy="979101"/>
    <xdr:pic>
      <xdr:nvPicPr>
        <xdr:cNvPr id="77" name="Рисунок 76"/>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4429" y="7340237"/>
          <a:ext cx="1469571" cy="979101"/>
        </a:xfrm>
        <a:prstGeom prst="rect">
          <a:avLst/>
        </a:prstGeom>
      </xdr:spPr>
    </xdr:pic>
    <xdr:clientData/>
  </xdr:oneCellAnchor>
  <xdr:oneCellAnchor>
    <xdr:from>
      <xdr:col>0</xdr:col>
      <xdr:colOff>244927</xdr:colOff>
      <xdr:row>84</xdr:row>
      <xdr:rowOff>47624</xdr:rowOff>
    </xdr:from>
    <xdr:ext cx="1108984" cy="998086"/>
    <xdr:pic>
      <xdr:nvPicPr>
        <xdr:cNvPr id="78" name="Рисунок 7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4927" y="24149684"/>
          <a:ext cx="1108984" cy="998086"/>
        </a:xfrm>
        <a:prstGeom prst="rect">
          <a:avLst/>
        </a:prstGeom>
      </xdr:spPr>
    </xdr:pic>
    <xdr:clientData/>
  </xdr:oneCellAnchor>
  <xdr:oneCellAnchor>
    <xdr:from>
      <xdr:col>0</xdr:col>
      <xdr:colOff>387826</xdr:colOff>
      <xdr:row>142</xdr:row>
      <xdr:rowOff>242777</xdr:rowOff>
    </xdr:from>
    <xdr:ext cx="818443" cy="703847"/>
    <xdr:pic>
      <xdr:nvPicPr>
        <xdr:cNvPr id="79" name="Рисунок 7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87826" y="69135197"/>
          <a:ext cx="818443" cy="703847"/>
        </a:xfrm>
        <a:prstGeom prst="rect">
          <a:avLst/>
        </a:prstGeom>
      </xdr:spPr>
    </xdr:pic>
    <xdr:clientData/>
  </xdr:oneCellAnchor>
  <xdr:twoCellAnchor editAs="oneCell">
    <xdr:from>
      <xdr:col>0</xdr:col>
      <xdr:colOff>136072</xdr:colOff>
      <xdr:row>140</xdr:row>
      <xdr:rowOff>319767</xdr:rowOff>
    </xdr:from>
    <xdr:to>
      <xdr:col>0</xdr:col>
      <xdr:colOff>1592036</xdr:colOff>
      <xdr:row>140</xdr:row>
      <xdr:rowOff>321223</xdr:rowOff>
    </xdr:to>
    <xdr:pic>
      <xdr:nvPicPr>
        <xdr:cNvPr id="80" name="Рисунок 79"/>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36072" y="67901547"/>
          <a:ext cx="1455964" cy="410024"/>
        </a:xfrm>
        <a:prstGeom prst="rect">
          <a:avLst/>
        </a:prstGeom>
      </xdr:spPr>
    </xdr:pic>
    <xdr:clientData/>
  </xdr:twoCellAnchor>
  <xdr:oneCellAnchor>
    <xdr:from>
      <xdr:col>0</xdr:col>
      <xdr:colOff>387826</xdr:colOff>
      <xdr:row>142</xdr:row>
      <xdr:rowOff>242777</xdr:rowOff>
    </xdr:from>
    <xdr:ext cx="818443" cy="703847"/>
    <xdr:pic>
      <xdr:nvPicPr>
        <xdr:cNvPr id="81" name="Рисунок 8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87826" y="69135197"/>
          <a:ext cx="818443" cy="703847"/>
        </a:xfrm>
        <a:prstGeom prst="rect">
          <a:avLst/>
        </a:prstGeom>
      </xdr:spPr>
    </xdr:pic>
    <xdr:clientData/>
  </xdr:oneCellAnchor>
  <xdr:oneCellAnchor>
    <xdr:from>
      <xdr:col>0</xdr:col>
      <xdr:colOff>136072</xdr:colOff>
      <xdr:row>143</xdr:row>
      <xdr:rowOff>319767</xdr:rowOff>
    </xdr:from>
    <xdr:ext cx="1455964" cy="410024"/>
    <xdr:pic>
      <xdr:nvPicPr>
        <xdr:cNvPr id="82" name="Рисунок 81"/>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36072" y="70362807"/>
          <a:ext cx="1455964" cy="410024"/>
        </a:xfrm>
        <a:prstGeom prst="rect">
          <a:avLst/>
        </a:prstGeom>
      </xdr:spPr>
    </xdr:pic>
    <xdr:clientData/>
  </xdr:oneCellAnchor>
  <xdr:oneCellAnchor>
    <xdr:from>
      <xdr:col>0</xdr:col>
      <xdr:colOff>337457</xdr:colOff>
      <xdr:row>147</xdr:row>
      <xdr:rowOff>115960</xdr:rowOff>
    </xdr:from>
    <xdr:ext cx="925286" cy="820211"/>
    <xdr:pic>
      <xdr:nvPicPr>
        <xdr:cNvPr id="83" name="Рисунок 8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7457" y="72810760"/>
          <a:ext cx="925286" cy="820211"/>
        </a:xfrm>
        <a:prstGeom prst="rect">
          <a:avLst/>
        </a:prstGeom>
      </xdr:spPr>
    </xdr:pic>
    <xdr:clientData/>
  </xdr:oneCellAnchor>
  <xdr:oneCellAnchor>
    <xdr:from>
      <xdr:col>0</xdr:col>
      <xdr:colOff>103572</xdr:colOff>
      <xdr:row>68</xdr:row>
      <xdr:rowOff>288525</xdr:rowOff>
    </xdr:from>
    <xdr:ext cx="1455964" cy="410024"/>
    <xdr:pic>
      <xdr:nvPicPr>
        <xdr:cNvPr id="84" name="Рисунок 83"/>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03572" y="10034505"/>
          <a:ext cx="1455964" cy="410024"/>
        </a:xfrm>
        <a:prstGeom prst="rect">
          <a:avLst/>
        </a:prstGeom>
      </xdr:spPr>
    </xdr:pic>
    <xdr:clientData/>
  </xdr:oneCellAnchor>
  <xdr:twoCellAnchor editAs="oneCell">
    <xdr:from>
      <xdr:col>0</xdr:col>
      <xdr:colOff>310718</xdr:colOff>
      <xdr:row>107</xdr:row>
      <xdr:rowOff>155360</xdr:rowOff>
    </xdr:from>
    <xdr:to>
      <xdr:col>0</xdr:col>
      <xdr:colOff>1419702</xdr:colOff>
      <xdr:row>107</xdr:row>
      <xdr:rowOff>155494</xdr:rowOff>
    </xdr:to>
    <xdr:pic>
      <xdr:nvPicPr>
        <xdr:cNvPr id="85" name="Рисунок 8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0718" y="44122760"/>
          <a:ext cx="1108984" cy="998086"/>
        </a:xfrm>
        <a:prstGeom prst="rect">
          <a:avLst/>
        </a:prstGeom>
      </xdr:spPr>
    </xdr:pic>
    <xdr:clientData/>
  </xdr:twoCellAnchor>
  <xdr:oneCellAnchor>
    <xdr:from>
      <xdr:col>0</xdr:col>
      <xdr:colOff>288525</xdr:colOff>
      <xdr:row>78</xdr:row>
      <xdr:rowOff>36990</xdr:rowOff>
    </xdr:from>
    <xdr:ext cx="1108984" cy="998086"/>
    <xdr:pic>
      <xdr:nvPicPr>
        <xdr:cNvPr id="86" name="Рисунок 8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8525" y="18302130"/>
          <a:ext cx="1108984" cy="998086"/>
        </a:xfrm>
        <a:prstGeom prst="rect">
          <a:avLst/>
        </a:prstGeom>
      </xdr:spPr>
    </xdr:pic>
    <xdr:clientData/>
  </xdr:oneCellAnchor>
  <xdr:twoCellAnchor editAs="oneCell">
    <xdr:from>
      <xdr:col>0</xdr:col>
      <xdr:colOff>114244</xdr:colOff>
      <xdr:row>89</xdr:row>
      <xdr:rowOff>75205</xdr:rowOff>
    </xdr:from>
    <xdr:to>
      <xdr:col>0</xdr:col>
      <xdr:colOff>1573746</xdr:colOff>
      <xdr:row>89</xdr:row>
      <xdr:rowOff>624840</xdr:rowOff>
    </xdr:to>
    <xdr:pic>
      <xdr:nvPicPr>
        <xdr:cNvPr id="87" name="Рисунок 86"/>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14244" y="68396125"/>
          <a:ext cx="1459502" cy="549635"/>
        </a:xfrm>
        <a:prstGeom prst="rect">
          <a:avLst/>
        </a:prstGeom>
      </xdr:spPr>
    </xdr:pic>
    <xdr:clientData/>
  </xdr:twoCellAnchor>
  <xdr:twoCellAnchor editAs="oneCell">
    <xdr:from>
      <xdr:col>0</xdr:col>
      <xdr:colOff>244927</xdr:colOff>
      <xdr:row>90</xdr:row>
      <xdr:rowOff>47624</xdr:rowOff>
    </xdr:from>
    <xdr:to>
      <xdr:col>0</xdr:col>
      <xdr:colOff>1353911</xdr:colOff>
      <xdr:row>90</xdr:row>
      <xdr:rowOff>647700</xdr:rowOff>
    </xdr:to>
    <xdr:pic>
      <xdr:nvPicPr>
        <xdr:cNvPr id="88" name="Рисунок 87"/>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44927" y="69298184"/>
          <a:ext cx="1108984" cy="600076"/>
        </a:xfrm>
        <a:prstGeom prst="rect">
          <a:avLst/>
        </a:prstGeom>
      </xdr:spPr>
    </xdr:pic>
    <xdr:clientData/>
  </xdr:twoCellAnchor>
  <xdr:twoCellAnchor editAs="oneCell">
    <xdr:from>
      <xdr:col>0</xdr:col>
      <xdr:colOff>224519</xdr:colOff>
      <xdr:row>96</xdr:row>
      <xdr:rowOff>102054</xdr:rowOff>
    </xdr:from>
    <xdr:to>
      <xdr:col>0</xdr:col>
      <xdr:colOff>1333503</xdr:colOff>
      <xdr:row>96</xdr:row>
      <xdr:rowOff>914400</xdr:rowOff>
    </xdr:to>
    <xdr:pic>
      <xdr:nvPicPr>
        <xdr:cNvPr id="89" name="Рисунок 88"/>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24519" y="75021894"/>
          <a:ext cx="1108984" cy="812346"/>
        </a:xfrm>
        <a:prstGeom prst="rect">
          <a:avLst/>
        </a:prstGeom>
      </xdr:spPr>
    </xdr:pic>
    <xdr:clientData/>
  </xdr:twoCellAnchor>
  <xdr:twoCellAnchor editAs="oneCell">
    <xdr:from>
      <xdr:col>0</xdr:col>
      <xdr:colOff>90304</xdr:colOff>
      <xdr:row>95</xdr:row>
      <xdr:rowOff>67419</xdr:rowOff>
    </xdr:from>
    <xdr:to>
      <xdr:col>0</xdr:col>
      <xdr:colOff>1575955</xdr:colOff>
      <xdr:row>95</xdr:row>
      <xdr:rowOff>876300</xdr:rowOff>
    </xdr:to>
    <xdr:pic>
      <xdr:nvPicPr>
        <xdr:cNvPr id="90" name="Рисунок 89"/>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90304" y="74019519"/>
          <a:ext cx="1485651" cy="808881"/>
        </a:xfrm>
        <a:prstGeom prst="rect">
          <a:avLst/>
        </a:prstGeom>
      </xdr:spPr>
    </xdr:pic>
    <xdr:clientData/>
  </xdr:twoCellAnchor>
  <xdr:twoCellAnchor editAs="oneCell">
    <xdr:from>
      <xdr:col>0</xdr:col>
      <xdr:colOff>234290</xdr:colOff>
      <xdr:row>92</xdr:row>
      <xdr:rowOff>10026</xdr:rowOff>
    </xdr:from>
    <xdr:to>
      <xdr:col>0</xdr:col>
      <xdr:colOff>1556084</xdr:colOff>
      <xdr:row>92</xdr:row>
      <xdr:rowOff>739140</xdr:rowOff>
    </xdr:to>
    <xdr:pic>
      <xdr:nvPicPr>
        <xdr:cNvPr id="91" name="Рисунок 90"/>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34290" y="71523726"/>
          <a:ext cx="1321794" cy="729114"/>
        </a:xfrm>
        <a:prstGeom prst="rect">
          <a:avLst/>
        </a:prstGeom>
      </xdr:spPr>
    </xdr:pic>
    <xdr:clientData/>
  </xdr:twoCellAnchor>
  <xdr:twoCellAnchor editAs="oneCell">
    <xdr:from>
      <xdr:col>0</xdr:col>
      <xdr:colOff>137561</xdr:colOff>
      <xdr:row>93</xdr:row>
      <xdr:rowOff>53340</xdr:rowOff>
    </xdr:from>
    <xdr:to>
      <xdr:col>0</xdr:col>
      <xdr:colOff>1410903</xdr:colOff>
      <xdr:row>93</xdr:row>
      <xdr:rowOff>633017</xdr:rowOff>
    </xdr:to>
    <xdr:pic>
      <xdr:nvPicPr>
        <xdr:cNvPr id="92" name="Рисунок 91"/>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37561" y="72420480"/>
          <a:ext cx="1273342" cy="579677"/>
        </a:xfrm>
        <a:prstGeom prst="rect">
          <a:avLst/>
        </a:prstGeom>
      </xdr:spPr>
    </xdr:pic>
    <xdr:clientData/>
  </xdr:twoCellAnchor>
  <xdr:oneCellAnchor>
    <xdr:from>
      <xdr:col>0</xdr:col>
      <xdr:colOff>234290</xdr:colOff>
      <xdr:row>98</xdr:row>
      <xdr:rowOff>10026</xdr:rowOff>
    </xdr:from>
    <xdr:ext cx="1321794" cy="773629"/>
    <xdr:pic>
      <xdr:nvPicPr>
        <xdr:cNvPr id="93" name="Рисунок 92"/>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34290" y="36829866"/>
          <a:ext cx="1321794" cy="773629"/>
        </a:xfrm>
        <a:prstGeom prst="rect">
          <a:avLst/>
        </a:prstGeom>
      </xdr:spPr>
    </xdr:pic>
    <xdr:clientData/>
  </xdr:oneCellAnchor>
  <xdr:oneCellAnchor>
    <xdr:from>
      <xdr:col>0</xdr:col>
      <xdr:colOff>160421</xdr:colOff>
      <xdr:row>99</xdr:row>
      <xdr:rowOff>90237</xdr:rowOff>
    </xdr:from>
    <xdr:ext cx="1273342" cy="870440"/>
    <xdr:pic>
      <xdr:nvPicPr>
        <xdr:cNvPr id="94" name="Рисунок 93"/>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60421" y="37915917"/>
          <a:ext cx="1273342" cy="870440"/>
        </a:xfrm>
        <a:prstGeom prst="rect">
          <a:avLst/>
        </a:prstGeom>
      </xdr:spPr>
    </xdr:pic>
    <xdr:clientData/>
  </xdr:oneCellAnchor>
  <xdr:oneCellAnchor>
    <xdr:from>
      <xdr:col>0</xdr:col>
      <xdr:colOff>244927</xdr:colOff>
      <xdr:row>97</xdr:row>
      <xdr:rowOff>47624</xdr:rowOff>
    </xdr:from>
    <xdr:ext cx="1108984" cy="998086"/>
    <xdr:pic>
      <xdr:nvPicPr>
        <xdr:cNvPr id="95" name="Рисунок 9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4927" y="35762564"/>
          <a:ext cx="1108984" cy="998086"/>
        </a:xfrm>
        <a:prstGeom prst="rect">
          <a:avLst/>
        </a:prstGeom>
      </xdr:spPr>
    </xdr:pic>
    <xdr:clientData/>
  </xdr:oneCellAnchor>
  <xdr:oneCellAnchor>
    <xdr:from>
      <xdr:col>0</xdr:col>
      <xdr:colOff>288525</xdr:colOff>
      <xdr:row>91</xdr:row>
      <xdr:rowOff>36990</xdr:rowOff>
    </xdr:from>
    <xdr:ext cx="1108984" cy="998086"/>
    <xdr:pic>
      <xdr:nvPicPr>
        <xdr:cNvPr id="96" name="Рисунок 9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8525" y="29915010"/>
          <a:ext cx="1108984" cy="998086"/>
        </a:xfrm>
        <a:prstGeom prst="rect">
          <a:avLst/>
        </a:prstGeom>
      </xdr:spPr>
    </xdr:pic>
    <xdr:clientData/>
  </xdr:oneCellAnchor>
  <xdr:oneCellAnchor>
    <xdr:from>
      <xdr:col>0</xdr:col>
      <xdr:colOff>171179</xdr:colOff>
      <xdr:row>117</xdr:row>
      <xdr:rowOff>207745</xdr:rowOff>
    </xdr:from>
    <xdr:ext cx="1345201" cy="787309"/>
    <xdr:pic>
      <xdr:nvPicPr>
        <xdr:cNvPr id="97" name="Рисунок 96"/>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71179" y="92036365"/>
          <a:ext cx="1345201" cy="787309"/>
        </a:xfrm>
        <a:prstGeom prst="rect">
          <a:avLst/>
        </a:prstGeom>
      </xdr:spPr>
    </xdr:pic>
    <xdr:clientData/>
  </xdr:oneCellAnchor>
  <xdr:twoCellAnchor editAs="oneCell">
    <xdr:from>
      <xdr:col>0</xdr:col>
      <xdr:colOff>192425</xdr:colOff>
      <xdr:row>118</xdr:row>
      <xdr:rowOff>92364</xdr:rowOff>
    </xdr:from>
    <xdr:to>
      <xdr:col>0</xdr:col>
      <xdr:colOff>1165194</xdr:colOff>
      <xdr:row>118</xdr:row>
      <xdr:rowOff>731519</xdr:rowOff>
    </xdr:to>
    <xdr:pic>
      <xdr:nvPicPr>
        <xdr:cNvPr id="98" name="Рисунок 97"/>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2425" y="93109704"/>
          <a:ext cx="972769" cy="639155"/>
        </a:xfrm>
        <a:prstGeom prst="rect">
          <a:avLst/>
        </a:prstGeom>
      </xdr:spPr>
    </xdr:pic>
    <xdr:clientData/>
  </xdr:twoCellAnchor>
  <xdr:twoCellAnchor editAs="oneCell">
    <xdr:from>
      <xdr:col>0</xdr:col>
      <xdr:colOff>92364</xdr:colOff>
      <xdr:row>121</xdr:row>
      <xdr:rowOff>107758</xdr:rowOff>
    </xdr:from>
    <xdr:to>
      <xdr:col>0</xdr:col>
      <xdr:colOff>1359393</xdr:colOff>
      <xdr:row>121</xdr:row>
      <xdr:rowOff>937259</xdr:rowOff>
    </xdr:to>
    <xdr:pic>
      <xdr:nvPicPr>
        <xdr:cNvPr id="99" name="Рисунок 98"/>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92364" y="95464438"/>
          <a:ext cx="1267029" cy="829501"/>
        </a:xfrm>
        <a:prstGeom prst="rect">
          <a:avLst/>
        </a:prstGeom>
      </xdr:spPr>
    </xdr:pic>
    <xdr:clientData/>
  </xdr:twoCellAnchor>
  <xdr:twoCellAnchor editAs="oneCell">
    <xdr:from>
      <xdr:col>0</xdr:col>
      <xdr:colOff>21772</xdr:colOff>
      <xdr:row>128</xdr:row>
      <xdr:rowOff>97972</xdr:rowOff>
    </xdr:from>
    <xdr:to>
      <xdr:col>0</xdr:col>
      <xdr:colOff>1441263</xdr:colOff>
      <xdr:row>128</xdr:row>
      <xdr:rowOff>952500</xdr:rowOff>
    </xdr:to>
    <xdr:pic>
      <xdr:nvPicPr>
        <xdr:cNvPr id="100" name="Рисунок 99"/>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1772" y="101192512"/>
          <a:ext cx="1419491" cy="854528"/>
        </a:xfrm>
        <a:prstGeom prst="rect">
          <a:avLst/>
        </a:prstGeom>
      </xdr:spPr>
    </xdr:pic>
    <xdr:clientData/>
  </xdr:twoCellAnchor>
  <xdr:oneCellAnchor>
    <xdr:from>
      <xdr:col>0</xdr:col>
      <xdr:colOff>88833</xdr:colOff>
      <xdr:row>119</xdr:row>
      <xdr:rowOff>240633</xdr:rowOff>
    </xdr:from>
    <xdr:ext cx="1427146" cy="501314"/>
    <xdr:pic>
      <xdr:nvPicPr>
        <xdr:cNvPr id="101" name="Рисунок 100"/>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8833" y="53641593"/>
          <a:ext cx="1427146" cy="501314"/>
        </a:xfrm>
        <a:prstGeom prst="rect">
          <a:avLst/>
        </a:prstGeom>
      </xdr:spPr>
    </xdr:pic>
    <xdr:clientData/>
  </xdr:oneCellAnchor>
  <xdr:oneCellAnchor>
    <xdr:from>
      <xdr:col>0</xdr:col>
      <xdr:colOff>88833</xdr:colOff>
      <xdr:row>123</xdr:row>
      <xdr:rowOff>240633</xdr:rowOff>
    </xdr:from>
    <xdr:ext cx="1427146" cy="501314"/>
    <xdr:pic>
      <xdr:nvPicPr>
        <xdr:cNvPr id="102" name="Рисунок 10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8833" y="57200133"/>
          <a:ext cx="1427146" cy="501314"/>
        </a:xfrm>
        <a:prstGeom prst="rect">
          <a:avLst/>
        </a:prstGeom>
      </xdr:spPr>
    </xdr:pic>
    <xdr:clientData/>
  </xdr:oneCellAnchor>
  <xdr:oneCellAnchor>
    <xdr:from>
      <xdr:col>0</xdr:col>
      <xdr:colOff>88833</xdr:colOff>
      <xdr:row>126</xdr:row>
      <xdr:rowOff>240633</xdr:rowOff>
    </xdr:from>
    <xdr:ext cx="1427146" cy="501314"/>
    <xdr:pic>
      <xdr:nvPicPr>
        <xdr:cNvPr id="103" name="Рисунок 102"/>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8833" y="59547093"/>
          <a:ext cx="1427146" cy="501314"/>
        </a:xfrm>
        <a:prstGeom prst="rect">
          <a:avLst/>
        </a:prstGeom>
      </xdr:spPr>
    </xdr:pic>
    <xdr:clientData/>
  </xdr:oneCellAnchor>
  <xdr:twoCellAnchor editAs="oneCell">
    <xdr:from>
      <xdr:col>0</xdr:col>
      <xdr:colOff>65128</xdr:colOff>
      <xdr:row>125</xdr:row>
      <xdr:rowOff>182359</xdr:rowOff>
    </xdr:from>
    <xdr:to>
      <xdr:col>0</xdr:col>
      <xdr:colOff>1484619</xdr:colOff>
      <xdr:row>125</xdr:row>
      <xdr:rowOff>186424</xdr:rowOff>
    </xdr:to>
    <xdr:pic>
      <xdr:nvPicPr>
        <xdr:cNvPr id="104" name="Рисунок 103"/>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5128" y="58261999"/>
          <a:ext cx="1419491" cy="827025"/>
        </a:xfrm>
        <a:prstGeom prst="rect">
          <a:avLst/>
        </a:prstGeom>
      </xdr:spPr>
    </xdr:pic>
    <xdr:clientData/>
  </xdr:twoCellAnchor>
  <xdr:oneCellAnchor>
    <xdr:from>
      <xdr:col>0</xdr:col>
      <xdr:colOff>88833</xdr:colOff>
      <xdr:row>129</xdr:row>
      <xdr:rowOff>240633</xdr:rowOff>
    </xdr:from>
    <xdr:ext cx="1427146" cy="501314"/>
    <xdr:pic>
      <xdr:nvPicPr>
        <xdr:cNvPr id="105" name="Рисунок 104"/>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8833" y="61817853"/>
          <a:ext cx="1427146" cy="501314"/>
        </a:xfrm>
        <a:prstGeom prst="rect">
          <a:avLst/>
        </a:prstGeom>
      </xdr:spPr>
    </xdr:pic>
    <xdr:clientData/>
  </xdr:oneCellAnchor>
  <xdr:twoCellAnchor editAs="oneCell">
    <xdr:from>
      <xdr:col>0</xdr:col>
      <xdr:colOff>310718</xdr:colOff>
      <xdr:row>122</xdr:row>
      <xdr:rowOff>155360</xdr:rowOff>
    </xdr:from>
    <xdr:to>
      <xdr:col>0</xdr:col>
      <xdr:colOff>1202184</xdr:colOff>
      <xdr:row>122</xdr:row>
      <xdr:rowOff>739140</xdr:rowOff>
    </xdr:to>
    <xdr:pic>
      <xdr:nvPicPr>
        <xdr:cNvPr id="106" name="Рисунок 105"/>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310718" y="96517880"/>
          <a:ext cx="891466" cy="5837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68580</xdr:colOff>
      <xdr:row>0</xdr:row>
      <xdr:rowOff>129540</xdr:rowOff>
    </xdr:to>
    <xdr:sp macro="" textlink="">
      <xdr:nvSpPr>
        <xdr:cNvPr id="2" name="Text Box 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 name="Text Box 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 name="Text Box 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 name="Text Box 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 name="Text Box 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 name="Text Box 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8" name="Text Box 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9" name="Text Box 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0" name="Text Box 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1" name="Text Box 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2" name="Text Box 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3" name="Text Box 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4" name="Text Box 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5" name="Text Box 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6" name="Text Box 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7" name="Text Box 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8" name="Text Box 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9" name="Text Box 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0" name="Text Box 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1" name="Text Box 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2" name="Text Box 6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3" name="Text Box 6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4" name="Text Box 6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5" name="Text Box 6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6" name="Text Box 6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7" name="Text Box 6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8" name="Text Box 6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9" name="Text Box 6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0" name="Text Box 6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1" name="Text Box 7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2" name="Text Box 7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3" name="Text Box 7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4" name="Text Box 7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5" name="Text Box 7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6" name="Text Box 7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7" name="Text Box 7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8" name="Text Box 7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9" name="Text Box 7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0" name="Text Box 7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1" name="Text Box 8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2" name="Text Box 12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3" name="Text Box 12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4" name="Text Box 12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5" name="Text Box 12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6" name="Text Box 12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7" name="Text Box 12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8" name="Text Box 12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9" name="Text Box 12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0" name="Text Box 12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1" name="Text Box 13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2" name="Text Box 13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3" name="Text Box 13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4" name="Text Box 13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5" name="Text Box 13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6" name="Text Box 13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7" name="Text Box 13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8" name="Text Box 13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9" name="Text Box 13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0" name="Text Box 13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1" name="Text Box 14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2" name="Text Box 1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3" name="Text Box 1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4" name="Text Box 1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5" name="Text Box 1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6" name="Text Box 1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7" name="Text Box 1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8" name="Text Box 1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9" name="Text Box 1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0" name="Text Box 1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1" name="Text Box 1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2" name="Text Box 1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3" name="Text Box 1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4" name="Text Box 1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5" name="Text Box 1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6" name="Text Box 1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7" name="Text Box 1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8" name="Text Box 1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9" name="Text Box 1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80" name="Text Box 1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81" name="Text Box 1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82" name="Text Box 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83" name="Text Box 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84" name="Text Box 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85" name="Text Box 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86" name="Text Box 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87" name="Text Box 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88" name="Text Box 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89" name="Text Box 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90" name="Text Box 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91" name="Text Box 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92" name="Text Box 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93" name="Text Box 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94" name="Text Box 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95" name="Text Box 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96" name="Text Box 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97" name="Text Box 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98" name="Text Box 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99" name="Text Box 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00" name="Text Box 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01" name="Text Box 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02" name="Text Box 6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03" name="Text Box 6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04" name="Text Box 6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05" name="Text Box 6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06" name="Text Box 6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07" name="Text Box 6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08" name="Text Box 6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09" name="Text Box 6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10" name="Text Box 6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11" name="Text Box 7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12" name="Text Box 7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13" name="Text Box 7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14" name="Text Box 7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15" name="Text Box 7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16" name="Text Box 7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17" name="Text Box 7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18" name="Text Box 7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19" name="Text Box 7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20" name="Text Box 7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21" name="Text Box 8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22" name="Text Box 12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23" name="Text Box 12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24" name="Text Box 12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25" name="Text Box 12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26" name="Text Box 12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27" name="Text Box 12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28" name="Text Box 12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29" name="Text Box 12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30" name="Text Box 12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31" name="Text Box 13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32" name="Text Box 13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33" name="Text Box 13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34" name="Text Box 13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35" name="Text Box 13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36" name="Text Box 13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37" name="Text Box 13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38" name="Text Box 13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39" name="Text Box 13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40" name="Text Box 13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41" name="Text Box 14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42" name="Text Box 1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43" name="Text Box 1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44" name="Text Box 1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45" name="Text Box 1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46" name="Text Box 1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47" name="Text Box 1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48" name="Text Box 1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49" name="Text Box 1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50" name="Text Box 1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51" name="Text Box 1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52" name="Text Box 1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53" name="Text Box 1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54" name="Text Box 1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55" name="Text Box 1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56" name="Text Box 1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57" name="Text Box 1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58" name="Text Box 1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59" name="Text Box 1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60" name="Text Box 1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61" name="Text Box 1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62" name="Text Box 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63" name="Text Box 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64" name="Text Box 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65" name="Text Box 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66" name="Text Box 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67" name="Text Box 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68" name="Text Box 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69" name="Text Box 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70" name="Text Box 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71" name="Text Box 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72" name="Text Box 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73" name="Text Box 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74" name="Text Box 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75" name="Text Box 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76" name="Text Box 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77" name="Text Box 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78" name="Text Box 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79" name="Text Box 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80" name="Text Box 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81" name="Text Box 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82" name="Text Box 6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83" name="Text Box 6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84" name="Text Box 6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85" name="Text Box 6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86" name="Text Box 6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87" name="Text Box 6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88" name="Text Box 6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89" name="Text Box 6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90" name="Text Box 6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91" name="Text Box 7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92" name="Text Box 7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93" name="Text Box 7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94" name="Text Box 7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95" name="Text Box 7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96" name="Text Box 7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97" name="Text Box 7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98" name="Text Box 7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199" name="Text Box 7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00" name="Text Box 7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01" name="Text Box 8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02" name="Text Box 12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03" name="Text Box 12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04" name="Text Box 12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05" name="Text Box 12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06" name="Text Box 12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07" name="Text Box 12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08" name="Text Box 12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09" name="Text Box 12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10" name="Text Box 12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11" name="Text Box 13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12" name="Text Box 13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13" name="Text Box 13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14" name="Text Box 13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15" name="Text Box 13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16" name="Text Box 13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17" name="Text Box 13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18" name="Text Box 13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19" name="Text Box 13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20" name="Text Box 13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21" name="Text Box 14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22" name="Text Box 1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23" name="Text Box 1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24" name="Text Box 1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25" name="Text Box 1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26" name="Text Box 1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27" name="Text Box 1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28" name="Text Box 1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29" name="Text Box 1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30" name="Text Box 1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31" name="Text Box 1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32" name="Text Box 1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33" name="Text Box 1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34" name="Text Box 1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35" name="Text Box 1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36" name="Text Box 1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37" name="Text Box 1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38" name="Text Box 1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39" name="Text Box 1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40" name="Text Box 1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41" name="Text Box 1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42" name="Text Box 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43" name="Text Box 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44" name="Text Box 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45" name="Text Box 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46" name="Text Box 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47" name="Text Box 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48" name="Text Box 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49" name="Text Box 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50" name="Text Box 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51" name="Text Box 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52" name="Text Box 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53" name="Text Box 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54" name="Text Box 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55" name="Text Box 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56" name="Text Box 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57" name="Text Box 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58" name="Text Box 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59" name="Text Box 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60" name="Text Box 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61" name="Text Box 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62" name="Text Box 6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63" name="Text Box 6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64" name="Text Box 6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65" name="Text Box 6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66" name="Text Box 6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67" name="Text Box 6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68" name="Text Box 6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69" name="Text Box 6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70" name="Text Box 6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71" name="Text Box 7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72" name="Text Box 7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73" name="Text Box 7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74" name="Text Box 7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75" name="Text Box 7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76" name="Text Box 7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77" name="Text Box 7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78" name="Text Box 7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79" name="Text Box 7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80" name="Text Box 7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81" name="Text Box 8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82" name="Text Box 12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83" name="Text Box 12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84" name="Text Box 12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85" name="Text Box 12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86" name="Text Box 12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87" name="Text Box 12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88" name="Text Box 12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89" name="Text Box 12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90" name="Text Box 12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91" name="Text Box 13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92" name="Text Box 13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93" name="Text Box 13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94" name="Text Box 13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95" name="Text Box 13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96" name="Text Box 13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97" name="Text Box 13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98" name="Text Box 13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299" name="Text Box 13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00" name="Text Box 13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01" name="Text Box 14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02" name="Text Box 1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03" name="Text Box 1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04" name="Text Box 1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05" name="Text Box 1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06" name="Text Box 1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07" name="Text Box 1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08" name="Text Box 1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09" name="Text Box 1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10" name="Text Box 1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11" name="Text Box 1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12" name="Text Box 1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13" name="Text Box 1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14" name="Text Box 1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15" name="Text Box 1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16" name="Text Box 1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17" name="Text Box 1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18" name="Text Box 1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19" name="Text Box 1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20" name="Text Box 1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21" name="Text Box 1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22" name="Text Box 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23" name="Text Box 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24" name="Text Box 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25" name="Text Box 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26" name="Text Box 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27" name="Text Box 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28" name="Text Box 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29" name="Text Box 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30" name="Text Box 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31" name="Text Box 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32" name="Text Box 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33" name="Text Box 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34" name="Text Box 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35" name="Text Box 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36" name="Text Box 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37" name="Text Box 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38" name="Text Box 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39" name="Text Box 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40" name="Text Box 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41" name="Text Box 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42" name="Text Box 6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43" name="Text Box 6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44" name="Text Box 6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45" name="Text Box 6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46" name="Text Box 6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47" name="Text Box 6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48" name="Text Box 6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49" name="Text Box 6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50" name="Text Box 6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51" name="Text Box 7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52" name="Text Box 7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53" name="Text Box 7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54" name="Text Box 7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55" name="Text Box 7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56" name="Text Box 7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57" name="Text Box 7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58" name="Text Box 7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59" name="Text Box 7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60" name="Text Box 7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61" name="Text Box 8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62" name="Text Box 12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63" name="Text Box 12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64" name="Text Box 12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65" name="Text Box 12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66" name="Text Box 12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67" name="Text Box 12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68" name="Text Box 12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69" name="Text Box 12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70" name="Text Box 12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71" name="Text Box 13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72" name="Text Box 13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73" name="Text Box 13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74" name="Text Box 13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75" name="Text Box 13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76" name="Text Box 13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77" name="Text Box 13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78" name="Text Box 13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79" name="Text Box 13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80" name="Text Box 13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81" name="Text Box 14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82" name="Text Box 1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83" name="Text Box 1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84" name="Text Box 1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85" name="Text Box 1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86" name="Text Box 1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87" name="Text Box 1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88" name="Text Box 1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89" name="Text Box 1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90" name="Text Box 1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91" name="Text Box 1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92" name="Text Box 1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93" name="Text Box 1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94" name="Text Box 1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95" name="Text Box 1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96" name="Text Box 1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97" name="Text Box 1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98" name="Text Box 1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399" name="Text Box 1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00" name="Text Box 1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01" name="Text Box 1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02" name="Text Box 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03" name="Text Box 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04" name="Text Box 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05" name="Text Box 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06" name="Text Box 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07" name="Text Box 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08" name="Text Box 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09" name="Text Box 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10" name="Text Box 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11" name="Text Box 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12" name="Text Box 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13" name="Text Box 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14" name="Text Box 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15" name="Text Box 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16" name="Text Box 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17" name="Text Box 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18" name="Text Box 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19" name="Text Box 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20" name="Text Box 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21" name="Text Box 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22" name="Text Box 6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23" name="Text Box 6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24" name="Text Box 6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25" name="Text Box 6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26" name="Text Box 6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27" name="Text Box 6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28" name="Text Box 6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29" name="Text Box 6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30" name="Text Box 6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31" name="Text Box 7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32" name="Text Box 7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33" name="Text Box 7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34" name="Text Box 7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35" name="Text Box 7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36" name="Text Box 7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37" name="Text Box 7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38" name="Text Box 7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39" name="Text Box 7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40" name="Text Box 7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41" name="Text Box 8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42" name="Text Box 12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43" name="Text Box 12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44" name="Text Box 12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45" name="Text Box 12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46" name="Text Box 12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47" name="Text Box 12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48" name="Text Box 12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49" name="Text Box 12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50" name="Text Box 12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51" name="Text Box 13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52" name="Text Box 13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53" name="Text Box 13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54" name="Text Box 13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55" name="Text Box 13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56" name="Text Box 13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57" name="Text Box 13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58" name="Text Box 13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59" name="Text Box 13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60" name="Text Box 13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61" name="Text Box 14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62" name="Text Box 1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63" name="Text Box 1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64" name="Text Box 1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65" name="Text Box 1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66" name="Text Box 1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67" name="Text Box 1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68" name="Text Box 1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69" name="Text Box 1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70" name="Text Box 1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71" name="Text Box 1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72" name="Text Box 1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73" name="Text Box 1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74" name="Text Box 1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75" name="Text Box 1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76" name="Text Box 1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77" name="Text Box 1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78" name="Text Box 1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79" name="Text Box 1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80" name="Text Box 1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81" name="Text Box 1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82" name="Text Box 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83" name="Text Box 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84" name="Text Box 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85" name="Text Box 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86" name="Text Box 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87" name="Text Box 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88" name="Text Box 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89" name="Text Box 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90" name="Text Box 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91" name="Text Box 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92" name="Text Box 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93" name="Text Box 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94" name="Text Box 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95" name="Text Box 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96" name="Text Box 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97" name="Text Box 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98" name="Text Box 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499" name="Text Box 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00" name="Text Box 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01" name="Text Box 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02" name="Text Box 6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03" name="Text Box 6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04" name="Text Box 6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05" name="Text Box 6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06" name="Text Box 6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07" name="Text Box 6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08" name="Text Box 6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09" name="Text Box 6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10" name="Text Box 6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11" name="Text Box 7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12" name="Text Box 7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13" name="Text Box 7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14" name="Text Box 7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15" name="Text Box 7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16" name="Text Box 7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17" name="Text Box 7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18" name="Text Box 7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19" name="Text Box 7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20" name="Text Box 7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21" name="Text Box 8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22" name="Text Box 12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23" name="Text Box 12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24" name="Text Box 12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25" name="Text Box 12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26" name="Text Box 12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27" name="Text Box 12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28" name="Text Box 12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29" name="Text Box 12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30" name="Text Box 12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31" name="Text Box 13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32" name="Text Box 13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33" name="Text Box 13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34" name="Text Box 13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35" name="Text Box 13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36" name="Text Box 13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37" name="Text Box 13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38" name="Text Box 13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39" name="Text Box 13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40" name="Text Box 13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41" name="Text Box 14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42" name="Text Box 1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43" name="Text Box 1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44" name="Text Box 1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45" name="Text Box 1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46" name="Text Box 1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47" name="Text Box 1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48" name="Text Box 1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49" name="Text Box 1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50" name="Text Box 1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51" name="Text Box 1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52" name="Text Box 1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53" name="Text Box 1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54" name="Text Box 1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55" name="Text Box 1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56" name="Text Box 1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57" name="Text Box 1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58" name="Text Box 1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59" name="Text Box 1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60" name="Text Box 1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61" name="Text Box 1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62" name="Text Box 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63" name="Text Box 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64" name="Text Box 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65" name="Text Box 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66" name="Text Box 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67" name="Text Box 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68" name="Text Box 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69" name="Text Box 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70" name="Text Box 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71" name="Text Box 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72" name="Text Box 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73" name="Text Box 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74" name="Text Box 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75" name="Text Box 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76" name="Text Box 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77" name="Text Box 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78" name="Text Box 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79" name="Text Box 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80" name="Text Box 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81" name="Text Box 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82" name="Text Box 6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83" name="Text Box 6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84" name="Text Box 6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85" name="Text Box 6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86" name="Text Box 6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87" name="Text Box 6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88" name="Text Box 6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89" name="Text Box 6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90" name="Text Box 6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91" name="Text Box 7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92" name="Text Box 7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93" name="Text Box 7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94" name="Text Box 7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95" name="Text Box 7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96" name="Text Box 7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97" name="Text Box 7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98" name="Text Box 7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599" name="Text Box 7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00" name="Text Box 7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01" name="Text Box 8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02" name="Text Box 12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03" name="Text Box 12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04" name="Text Box 12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05" name="Text Box 12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06" name="Text Box 12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07" name="Text Box 12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08" name="Text Box 12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09" name="Text Box 12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10" name="Text Box 12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11" name="Text Box 13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12" name="Text Box 13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13" name="Text Box 13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14" name="Text Box 13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15" name="Text Box 13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16" name="Text Box 13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17" name="Text Box 13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18" name="Text Box 13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19" name="Text Box 13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20" name="Text Box 13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21" name="Text Box 14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22" name="Text Box 1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23" name="Text Box 1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24" name="Text Box 1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25" name="Text Box 1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26" name="Text Box 1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27" name="Text Box 1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28" name="Text Box 1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29" name="Text Box 1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30" name="Text Box 1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31" name="Text Box 1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32" name="Text Box 1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33" name="Text Box 1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34" name="Text Box 1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35" name="Text Box 1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36" name="Text Box 1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37" name="Text Box 1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38" name="Text Box 1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39" name="Text Box 1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40" name="Text Box 1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41" name="Text Box 1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42" name="Text Box 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43" name="Text Box 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44" name="Text Box 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45" name="Text Box 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46" name="Text Box 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47" name="Text Box 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48" name="Text Box 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49" name="Text Box 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50" name="Text Box 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51" name="Text Box 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52" name="Text Box 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53" name="Text Box 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54" name="Text Box 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55" name="Text Box 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56" name="Text Box 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57" name="Text Box 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58" name="Text Box 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59" name="Text Box 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60" name="Text Box 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61" name="Text Box 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62" name="Text Box 6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63" name="Text Box 6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64" name="Text Box 6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65" name="Text Box 6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66" name="Text Box 6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67" name="Text Box 6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68" name="Text Box 6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69" name="Text Box 6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70" name="Text Box 6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71" name="Text Box 7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72" name="Text Box 7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73" name="Text Box 7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74" name="Text Box 7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75" name="Text Box 7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76" name="Text Box 7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77" name="Text Box 7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78" name="Text Box 7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79" name="Text Box 7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80" name="Text Box 7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81" name="Text Box 8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82" name="Text Box 12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83" name="Text Box 12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84" name="Text Box 12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85" name="Text Box 12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86" name="Text Box 12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87" name="Text Box 12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88" name="Text Box 12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89" name="Text Box 12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90" name="Text Box 12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91" name="Text Box 13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92" name="Text Box 13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93" name="Text Box 13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94" name="Text Box 13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95" name="Text Box 13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96" name="Text Box 13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97" name="Text Box 13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98" name="Text Box 13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699" name="Text Box 13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00" name="Text Box 13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01" name="Text Box 14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02" name="Text Box 1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03" name="Text Box 1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04" name="Text Box 1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05" name="Text Box 1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06" name="Text Box 1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07" name="Text Box 1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08" name="Text Box 1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09" name="Text Box 1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10" name="Text Box 1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11" name="Text Box 1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12" name="Text Box 1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13" name="Text Box 1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14" name="Text Box 1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15" name="Text Box 1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16" name="Text Box 1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17" name="Text Box 1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18" name="Text Box 1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19" name="Text Box 1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20" name="Text Box 1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21" name="Text Box 1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22" name="Text Box 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23" name="Text Box 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24" name="Text Box 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25" name="Text Box 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26" name="Text Box 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27" name="Text Box 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28" name="Text Box 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29" name="Text Box 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30" name="Text Box 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31" name="Text Box 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32" name="Text Box 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33" name="Text Box 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34" name="Text Box 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35" name="Text Box 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36" name="Text Box 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37" name="Text Box 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38" name="Text Box 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39" name="Text Box 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40" name="Text Box 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41" name="Text Box 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42" name="Text Box 6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43" name="Text Box 6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44" name="Text Box 6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45" name="Text Box 6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46" name="Text Box 6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47" name="Text Box 6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48" name="Text Box 6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49" name="Text Box 6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50" name="Text Box 6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51" name="Text Box 7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52" name="Text Box 7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53" name="Text Box 7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54" name="Text Box 7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55" name="Text Box 7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56" name="Text Box 7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57" name="Text Box 7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58" name="Text Box 7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59" name="Text Box 7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60" name="Text Box 7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61" name="Text Box 8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62" name="Text Box 12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63" name="Text Box 12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64" name="Text Box 12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65" name="Text Box 12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66" name="Text Box 12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67" name="Text Box 12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68" name="Text Box 12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69" name="Text Box 12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70" name="Text Box 12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71" name="Text Box 13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72" name="Text Box 13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73" name="Text Box 13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74" name="Text Box 13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75" name="Text Box 13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76" name="Text Box 13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77" name="Text Box 13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78" name="Text Box 13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79" name="Text Box 13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80" name="Text Box 13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81" name="Text Box 14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82" name="Text Box 14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83" name="Text Box 14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84" name="Text Box 14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85" name="Text Box 14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86" name="Text Box 14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87" name="Text Box 14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88" name="Text Box 14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89" name="Text Box 14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90" name="Text Box 14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91" name="Text Box 15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92" name="Text Box 151"/>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93" name="Text Box 152"/>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94" name="Text Box 153"/>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95" name="Text Box 154"/>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96" name="Text Box 155"/>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97" name="Text Box 156"/>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98" name="Text Box 157"/>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799" name="Text Box 158"/>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800" name="Text Box 159"/>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68580</xdr:colOff>
      <xdr:row>0</xdr:row>
      <xdr:rowOff>129540</xdr:rowOff>
    </xdr:to>
    <xdr:sp macro="" textlink="">
      <xdr:nvSpPr>
        <xdr:cNvPr id="801" name="Text Box 160"/>
        <xdr:cNvSpPr txBox="1">
          <a:spLocks noChangeArrowheads="1"/>
        </xdr:cNvSpPr>
      </xdr:nvSpPr>
      <xdr:spPr bwMode="auto">
        <a:xfrm>
          <a:off x="6179820" y="0"/>
          <a:ext cx="68580" cy="182880"/>
        </a:xfrm>
        <a:prstGeom prst="rect">
          <a:avLst/>
        </a:prstGeom>
        <a:noFill/>
        <a:ln w="9525">
          <a:noFill/>
          <a:miter lim="800000"/>
          <a:headEnd/>
          <a:tailEnd/>
        </a:ln>
      </xdr:spPr>
    </xdr:sp>
    <xdr:clientData/>
  </xdr:twoCellAnchor>
  <xdr:twoCellAnchor editAs="oneCell">
    <xdr:from>
      <xdr:col>1</xdr:col>
      <xdr:colOff>701040</xdr:colOff>
      <xdr:row>0</xdr:row>
      <xdr:rowOff>30480</xdr:rowOff>
    </xdr:from>
    <xdr:to>
      <xdr:col>5</xdr:col>
      <xdr:colOff>3566160</xdr:colOff>
      <xdr:row>1</xdr:row>
      <xdr:rowOff>0</xdr:rowOff>
    </xdr:to>
    <xdr:pic>
      <xdr:nvPicPr>
        <xdr:cNvPr id="802" name="Picture 1024" descr="ООО &quot;Себокс-КПО&quot; - интернет-магазин систем безопасности"/>
        <xdr:cNvPicPr>
          <a:picLocks noChangeAspect="1" noChangeArrowheads="1" noCrop="1"/>
        </xdr:cNvPicPr>
      </xdr:nvPicPr>
      <xdr:blipFill>
        <a:blip xmlns:r="http://schemas.openxmlformats.org/officeDocument/2006/relationships" r:embed="rId1" cstate="print"/>
        <a:srcRect/>
        <a:stretch>
          <a:fillRect/>
        </a:stretch>
      </xdr:blipFill>
      <xdr:spPr bwMode="auto">
        <a:xfrm>
          <a:off x="1249680" y="30480"/>
          <a:ext cx="4107180" cy="754380"/>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networkvideo.ru/models/?model=urm3" TargetMode="External"/><Relationship Id="rId7" Type="http://schemas.openxmlformats.org/officeDocument/2006/relationships/drawing" Target="../drawings/drawing4.xml"/><Relationship Id="rId2" Type="http://schemas.openxmlformats.org/officeDocument/2006/relationships/hyperlink" Target="http://networkvideo.ru/models/?model=urm2" TargetMode="External"/><Relationship Id="rId1" Type="http://schemas.openxmlformats.org/officeDocument/2006/relationships/hyperlink" Target="http://networkvideo.ru/models/?model=urm1" TargetMode="External"/><Relationship Id="rId6" Type="http://schemas.openxmlformats.org/officeDocument/2006/relationships/hyperlink" Target="http://networkvideo.ru/models/?model=urm3-2u" TargetMode="External"/><Relationship Id="rId5" Type="http://schemas.openxmlformats.org/officeDocument/2006/relationships/hyperlink" Target="http://networkvideo.ru/models/?model=urm2-2u" TargetMode="External"/><Relationship Id="rId4" Type="http://schemas.openxmlformats.org/officeDocument/2006/relationships/hyperlink" Target="http://networkvideo.ru/models/?model=urm1-2u"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www.dssl.ru/products/autotrassir-kazhdyiy-dop-kanal-do-30-km-ch-svyishe-4-h/" TargetMode="External"/><Relationship Id="rId18" Type="http://schemas.openxmlformats.org/officeDocument/2006/relationships/hyperlink" Target="http://www.dssl.ru/products/active-dome-plus/" TargetMode="External"/><Relationship Id="rId26" Type="http://schemas.openxmlformats.org/officeDocument/2006/relationships/hyperlink" Target="http://www.dssl.ru/products/trassir-8-absolute/" TargetMode="External"/><Relationship Id="rId39" Type="http://schemas.openxmlformats.org/officeDocument/2006/relationships/hyperlink" Target="http://www.dssl.ru/products/trassir-60-absolute/" TargetMode="External"/><Relationship Id="rId21" Type="http://schemas.openxmlformats.org/officeDocument/2006/relationships/hyperlink" Target="http://www.dssl.ru/products/multisearch/" TargetMode="External"/><Relationship Id="rId34" Type="http://schemas.openxmlformats.org/officeDocument/2006/relationships/hyperlink" Target="http://www.dssl.ru/products/trassir-40-absolute/" TargetMode="External"/><Relationship Id="rId42" Type="http://schemas.openxmlformats.org/officeDocument/2006/relationships/hyperlink" Target="http://www.dssl.ru/products/trassir-nexus-8-kanala/" TargetMode="External"/><Relationship Id="rId47" Type="http://schemas.openxmlformats.org/officeDocument/2006/relationships/hyperlink" Target="http://www.dssl.ru/products/trassir-nexus-28-kanala/" TargetMode="External"/><Relationship Id="rId50" Type="http://schemas.openxmlformats.org/officeDocument/2006/relationships/hyperlink" Target="http://www.dssl.ru/products/trassir-nexus-40-kanala/" TargetMode="External"/><Relationship Id="rId55" Type="http://schemas.openxmlformats.org/officeDocument/2006/relationships/hyperlink" Target="http://www.dssl.ru/products/trassir-nexus-60-kanala/" TargetMode="External"/><Relationship Id="rId63" Type="http://schemas.openxmlformats.org/officeDocument/2006/relationships/hyperlink" Target="http://www.dssl.ru/products/trassir-mininvr-anyip-9-poe/" TargetMode="External"/><Relationship Id="rId68" Type="http://schemas.openxmlformats.org/officeDocument/2006/relationships/hyperlink" Target="http://www.dssl.ru/products/trassir-mininvr-af-16-re/" TargetMode="External"/><Relationship Id="rId76" Type="http://schemas.openxmlformats.org/officeDocument/2006/relationships/hyperlink" Target="http://www.dssl.ru/products/trassir-duostation-hybrid-32/" TargetMode="External"/><Relationship Id="rId84" Type="http://schemas.openxmlformats.org/officeDocument/2006/relationships/hyperlink" Target="http://www.dssl.ru/products/trassir-duostation-af-32-re/" TargetMode="External"/><Relationship Id="rId89" Type="http://schemas.openxmlformats.org/officeDocument/2006/relationships/hyperlink" Target="http://www.dssl.ru/products/po-trassir-duostation-anyip-32-hybrid-32/" TargetMode="External"/><Relationship Id="rId7" Type="http://schemas.openxmlformats.org/officeDocument/2006/relationships/hyperlink" Target="http://www.dssl.ru/products/integratsiya-s-radarami-iskra-simikon/" TargetMode="External"/><Relationship Id="rId71" Type="http://schemas.openxmlformats.org/officeDocument/2006/relationships/hyperlink" Target="http://www.dssl.ru/products/trassir-duostation-anyip-16/" TargetMode="External"/><Relationship Id="rId2" Type="http://schemas.openxmlformats.org/officeDocument/2006/relationships/hyperlink" Target="http://www.dssl.ru/products/autotrassir-1-kanal-do-200-km_ch/" TargetMode="External"/><Relationship Id="rId16" Type="http://schemas.openxmlformats.org/officeDocument/2006/relationships/hyperlink" Target="http://www.dssl.ru/products/active-dome---modul-robotizirovannogo--upravleniya/" TargetMode="External"/><Relationship Id="rId29" Type="http://schemas.openxmlformats.org/officeDocument/2006/relationships/hyperlink" Target="http://www.dssl.ru/products/trassir-20-absolute/" TargetMode="External"/><Relationship Id="rId11" Type="http://schemas.openxmlformats.org/officeDocument/2006/relationships/hyperlink" Target="http://www.dssl.ru/products/autotrassir-3-kanala-do-30-km_ch/" TargetMode="External"/><Relationship Id="rId24" Type="http://schemas.openxmlformats.org/officeDocument/2006/relationships/hyperlink" Target="http://www.dssl.ru/" TargetMode="External"/><Relationship Id="rId32" Type="http://schemas.openxmlformats.org/officeDocument/2006/relationships/hyperlink" Target="http://www.dssl.ru/products/trassir-32-absolute/" TargetMode="External"/><Relationship Id="rId37" Type="http://schemas.openxmlformats.org/officeDocument/2006/relationships/hyperlink" Target="http://www.dssl.ru/products/trassir-52-absolute/" TargetMode="External"/><Relationship Id="rId40" Type="http://schemas.openxmlformats.org/officeDocument/2006/relationships/hyperlink" Target="http://www.dssl.ru/products/trassir-64-absolute/" TargetMode="External"/><Relationship Id="rId45" Type="http://schemas.openxmlformats.org/officeDocument/2006/relationships/hyperlink" Target="http://www.dssl.ru/products/trassir-nexus-20-kanala/" TargetMode="External"/><Relationship Id="rId53" Type="http://schemas.openxmlformats.org/officeDocument/2006/relationships/hyperlink" Target="http://www.dssl.ru/products/trassir-nexus-52-kanala/" TargetMode="External"/><Relationship Id="rId58" Type="http://schemas.openxmlformats.org/officeDocument/2006/relationships/hyperlink" Target="http://www.dssl.ru/products/trassir-mininvr-anyip-4/" TargetMode="External"/><Relationship Id="rId66" Type="http://schemas.openxmlformats.org/officeDocument/2006/relationships/hyperlink" Target="http://www.dssl.ru/products/trassir-mininvr-hybrid-12/" TargetMode="External"/><Relationship Id="rId74" Type="http://schemas.openxmlformats.org/officeDocument/2006/relationships/hyperlink" Target="http://www.dssl.ru/products/trassir-duostation-af-32/" TargetMode="External"/><Relationship Id="rId79" Type="http://schemas.openxmlformats.org/officeDocument/2006/relationships/hyperlink" Target="http://www.dssl.ru/products/trassir-duostation-anyip-24/" TargetMode="External"/><Relationship Id="rId87" Type="http://schemas.openxmlformats.org/officeDocument/2006/relationships/hyperlink" Target="http://www.dssl.ru/products/po-trassir-duostation-anyip-16-anyip-32/" TargetMode="External"/><Relationship Id="rId5" Type="http://schemas.openxmlformats.org/officeDocument/2006/relationships/hyperlink" Target="http://www.dssl.ru/products/autotrassir-4-kanala-do-200-km_ch/" TargetMode="External"/><Relationship Id="rId61" Type="http://schemas.openxmlformats.org/officeDocument/2006/relationships/hyperlink" Target="http://www.dssl.ru/products/trassir-mininvr-af-16/" TargetMode="External"/><Relationship Id="rId82" Type="http://schemas.openxmlformats.org/officeDocument/2006/relationships/hyperlink" Target="http://www.dssl.ru/products/trassir-duostation-anyip-16-re/" TargetMode="External"/><Relationship Id="rId90" Type="http://schemas.openxmlformats.org/officeDocument/2006/relationships/drawing" Target="../drawings/drawing5.xml"/><Relationship Id="rId19" Type="http://schemas.openxmlformats.org/officeDocument/2006/relationships/hyperlink" Target="http://www.dssl.ru/products/active-dome---dopolnitelnyiy-obzornyiy-kanal/" TargetMode="External"/><Relationship Id="rId4" Type="http://schemas.openxmlformats.org/officeDocument/2006/relationships/hyperlink" Target="http://www.dssl.ru/products/autotrassir-3-kanala-do-200-km_ch/" TargetMode="External"/><Relationship Id="rId9" Type="http://schemas.openxmlformats.org/officeDocument/2006/relationships/hyperlink" Target="http://www.dssl.ru/products/autotrassir-1-kanal-do-30-km_ch/" TargetMode="External"/><Relationship Id="rId14" Type="http://schemas.openxmlformats.org/officeDocument/2006/relationships/hyperlink" Target="http://www.dssl.ru/products/trassir-parking/" TargetMode="External"/><Relationship Id="rId22" Type="http://schemas.openxmlformats.org/officeDocument/2006/relationships/hyperlink" Target="http://www.dssl.ru/support/news/detail.php?ID=19676" TargetMode="External"/><Relationship Id="rId27" Type="http://schemas.openxmlformats.org/officeDocument/2006/relationships/hyperlink" Target="http://www.dssl.ru/products/trassir-12-absolute/" TargetMode="External"/><Relationship Id="rId30" Type="http://schemas.openxmlformats.org/officeDocument/2006/relationships/hyperlink" Target="http://www.dssl.ru/products/trassir-24-absolute/" TargetMode="External"/><Relationship Id="rId35" Type="http://schemas.openxmlformats.org/officeDocument/2006/relationships/hyperlink" Target="http://www.dssl.ru/products/trassir-44-absolute/" TargetMode="External"/><Relationship Id="rId43" Type="http://schemas.openxmlformats.org/officeDocument/2006/relationships/hyperlink" Target="http://www.dssl.ru/products/trassir-nexus-12-kanala/" TargetMode="External"/><Relationship Id="rId48" Type="http://schemas.openxmlformats.org/officeDocument/2006/relationships/hyperlink" Target="http://www.dssl.ru/products/trassir-nexus-32-kanala/" TargetMode="External"/><Relationship Id="rId56" Type="http://schemas.openxmlformats.org/officeDocument/2006/relationships/hyperlink" Target="http://www.dssl.ru/products/trassir-nexus-64-kanala/" TargetMode="External"/><Relationship Id="rId64" Type="http://schemas.openxmlformats.org/officeDocument/2006/relationships/hyperlink" Target="http://www.dssl.ru/products/trassir-mininvr-anyip-16-poe/" TargetMode="External"/><Relationship Id="rId69" Type="http://schemas.openxmlformats.org/officeDocument/2006/relationships/hyperlink" Target="http://www.dssl.ru/products/trassir-mininvr-anyip-16-re/" TargetMode="External"/><Relationship Id="rId77" Type="http://schemas.openxmlformats.org/officeDocument/2006/relationships/hyperlink" Target="http://www.dssl.ru/products/trassir-duostation-af-16/" TargetMode="External"/><Relationship Id="rId8" Type="http://schemas.openxmlformats.org/officeDocument/2006/relationships/hyperlink" Target="http://www.dssl.ru/products/trassir-avgspeed/" TargetMode="External"/><Relationship Id="rId51" Type="http://schemas.openxmlformats.org/officeDocument/2006/relationships/hyperlink" Target="http://www.dssl.ru/products/trassir-nexus-44-kanala/" TargetMode="External"/><Relationship Id="rId72" Type="http://schemas.openxmlformats.org/officeDocument/2006/relationships/hyperlink" Target="http://www.dssl.ru/products/trassir-duostation-anyip-24/" TargetMode="External"/><Relationship Id="rId80" Type="http://schemas.openxmlformats.org/officeDocument/2006/relationships/hyperlink" Target="http://www.dssl.ru/products/trassir-duostation-anyip-32/" TargetMode="External"/><Relationship Id="rId85" Type="http://schemas.openxmlformats.org/officeDocument/2006/relationships/hyperlink" Target="http://www.dssl.ru/products/po-trassir-duostation-af-32-anyip-32/" TargetMode="External"/><Relationship Id="rId3" Type="http://schemas.openxmlformats.org/officeDocument/2006/relationships/hyperlink" Target="http://www.dssl.ru/products/autotrassir-2-kanala-do-200-km_ch/" TargetMode="External"/><Relationship Id="rId12" Type="http://schemas.openxmlformats.org/officeDocument/2006/relationships/hyperlink" Target="http://www.dssl.ru/products/autotrassir-4-kanala-do-30-km_ch/" TargetMode="External"/><Relationship Id="rId17" Type="http://schemas.openxmlformats.org/officeDocument/2006/relationships/hyperlink" Target="http://www.dssl.ru/products/active-dome---modul-robotizirovannogo--upravleniya/" TargetMode="External"/><Relationship Id="rId25" Type="http://schemas.openxmlformats.org/officeDocument/2006/relationships/hyperlink" Target="http://www.dssl.ru/products/trassir-4-absolute/" TargetMode="External"/><Relationship Id="rId33" Type="http://schemas.openxmlformats.org/officeDocument/2006/relationships/hyperlink" Target="http://www.dssl.ru/products/trassir-36-absolute/" TargetMode="External"/><Relationship Id="rId38" Type="http://schemas.openxmlformats.org/officeDocument/2006/relationships/hyperlink" Target="http://www.dssl.ru/products/trassir-56-absolute/" TargetMode="External"/><Relationship Id="rId46" Type="http://schemas.openxmlformats.org/officeDocument/2006/relationships/hyperlink" Target="http://www.dssl.ru/products/trassir-nexus-24-kanala/" TargetMode="External"/><Relationship Id="rId59" Type="http://schemas.openxmlformats.org/officeDocument/2006/relationships/hyperlink" Target="http://www.dssl.ru/products/trassir-mininvr-anyip-9/" TargetMode="External"/><Relationship Id="rId67" Type="http://schemas.openxmlformats.org/officeDocument/2006/relationships/hyperlink" Target="http://www.dssl.ru/products/trassir-mininvr-hybrid-18/" TargetMode="External"/><Relationship Id="rId20" Type="http://schemas.openxmlformats.org/officeDocument/2006/relationships/hyperlink" Target="http://www.dssl.ru/products/trassir-activesearch-simt/" TargetMode="External"/><Relationship Id="rId41" Type="http://schemas.openxmlformats.org/officeDocument/2006/relationships/hyperlink" Target="http://www.dssl.ru/products/trassir-nexus-4-kanala/" TargetMode="External"/><Relationship Id="rId54" Type="http://schemas.openxmlformats.org/officeDocument/2006/relationships/hyperlink" Target="http://www.dssl.ru/products/trassir-nexus-56-kanala/" TargetMode="External"/><Relationship Id="rId62" Type="http://schemas.openxmlformats.org/officeDocument/2006/relationships/hyperlink" Target="http://www.dssl.ru/products/trassir-mininvr-anyip-4-poe/" TargetMode="External"/><Relationship Id="rId70" Type="http://schemas.openxmlformats.org/officeDocument/2006/relationships/hyperlink" Target="http://www.dssl.ru/products/trassir-duostation-af-16/" TargetMode="External"/><Relationship Id="rId75" Type="http://schemas.openxmlformats.org/officeDocument/2006/relationships/hyperlink" Target="http://www.dssl.ru/products/trassir-duostation-af-32-hybrid/" TargetMode="External"/><Relationship Id="rId83" Type="http://schemas.openxmlformats.org/officeDocument/2006/relationships/hyperlink" Target="http://www.dssl.ru/products/trassir-duostation-anyip-32-re/" TargetMode="External"/><Relationship Id="rId88" Type="http://schemas.openxmlformats.org/officeDocument/2006/relationships/hyperlink" Target="http://www.dssl.ru/products/po-trassir-duostation-anyip-16-anyip-32/" TargetMode="External"/><Relationship Id="rId1" Type="http://schemas.openxmlformats.org/officeDocument/2006/relationships/hyperlink" Target="http://www.dssl.ru/products/trassir-integratsiya-activepos-1c/" TargetMode="External"/><Relationship Id="rId6" Type="http://schemas.openxmlformats.org/officeDocument/2006/relationships/hyperlink" Target="http://www.dssl.ru/products/autotrassir-kazhdyiy-dopolnitelnyiy-kanal-svyishe-4-h/" TargetMode="External"/><Relationship Id="rId15" Type="http://schemas.openxmlformats.org/officeDocument/2006/relationships/hyperlink" Target="http://www.dssl.ru/products/autotrassir-30-avtovesovaya/" TargetMode="External"/><Relationship Id="rId23" Type="http://schemas.openxmlformats.org/officeDocument/2006/relationships/hyperlink" Target="http://www.dssl.ru/" TargetMode="External"/><Relationship Id="rId28" Type="http://schemas.openxmlformats.org/officeDocument/2006/relationships/hyperlink" Target="http://www.dssl.ru/products/trassir-16-absolute/" TargetMode="External"/><Relationship Id="rId36" Type="http://schemas.openxmlformats.org/officeDocument/2006/relationships/hyperlink" Target="http://www.dssl.ru/products/trassir-48-absolute/" TargetMode="External"/><Relationship Id="rId49" Type="http://schemas.openxmlformats.org/officeDocument/2006/relationships/hyperlink" Target="http://www.dssl.ru/products/trassir-nexus-36-kanala/" TargetMode="External"/><Relationship Id="rId57" Type="http://schemas.openxmlformats.org/officeDocument/2006/relationships/hyperlink" Target="http://www.dssl.ru/" TargetMode="External"/><Relationship Id="rId10" Type="http://schemas.openxmlformats.org/officeDocument/2006/relationships/hyperlink" Target="http://www.dssl.ru/products/autotrassir-2-kanala-do-30-km_ch/" TargetMode="External"/><Relationship Id="rId31" Type="http://schemas.openxmlformats.org/officeDocument/2006/relationships/hyperlink" Target="http://www.dssl.ru/products/trassir-28-absolute/" TargetMode="External"/><Relationship Id="rId44" Type="http://schemas.openxmlformats.org/officeDocument/2006/relationships/hyperlink" Target="http://www.dssl.ru/products/trassir-nexus-16-kanala/" TargetMode="External"/><Relationship Id="rId52" Type="http://schemas.openxmlformats.org/officeDocument/2006/relationships/hyperlink" Target="http://www.dssl.ru/products/trassir-nexus-48-kanala/" TargetMode="External"/><Relationship Id="rId60" Type="http://schemas.openxmlformats.org/officeDocument/2006/relationships/hyperlink" Target="http://www.dssl.ru/products/trassir-mininvr-anyip-16/" TargetMode="External"/><Relationship Id="rId65" Type="http://schemas.openxmlformats.org/officeDocument/2006/relationships/hyperlink" Target="http://www.dssl.ru/products/trassir-mininvr-af-16-poe/" TargetMode="External"/><Relationship Id="rId73" Type="http://schemas.openxmlformats.org/officeDocument/2006/relationships/hyperlink" Target="http://www.dssl.ru/products/trassir-duostation-anyip-32/" TargetMode="External"/><Relationship Id="rId78" Type="http://schemas.openxmlformats.org/officeDocument/2006/relationships/hyperlink" Target="http://www.dssl.ru/products/trassir-duostation-anyip-16/" TargetMode="External"/><Relationship Id="rId81" Type="http://schemas.openxmlformats.org/officeDocument/2006/relationships/hyperlink" Target="http://www.dssl.ru/products/trassir-duostation-af-32/" TargetMode="External"/><Relationship Id="rId86" Type="http://schemas.openxmlformats.org/officeDocument/2006/relationships/hyperlink" Target="http://www.dssl.ru/products/po-trassir-duostation-af-32-anyip-32/"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outlinePr summaryBelow="0" summaryRight="0"/>
    <pageSetUpPr autoPageBreaks="0" fitToPage="1"/>
  </sheetPr>
  <dimension ref="A1:CS141"/>
  <sheetViews>
    <sheetView tabSelected="1" zoomScale="86" zoomScaleNormal="86" workbookViewId="0">
      <pane ySplit="11" topLeftCell="A12" activePane="bottomLeft" state="frozen"/>
      <selection pane="bottomLeft" activeCell="H21" sqref="H21"/>
    </sheetView>
  </sheetViews>
  <sheetFormatPr defaultColWidth="10.5" defaultRowHeight="11.45" customHeight="1" x14ac:dyDescent="0.2"/>
  <cols>
    <col min="1" max="1" width="1.1640625" style="1" customWidth="1"/>
    <col min="2" max="2" width="37.5" style="1" customWidth="1"/>
    <col min="3" max="3" width="26.83203125" style="1" customWidth="1"/>
    <col min="4" max="4" width="71.33203125" style="1" customWidth="1"/>
    <col min="5" max="5" width="23" style="876" customWidth="1"/>
    <col min="6" max="6" width="17.83203125" style="1" customWidth="1"/>
    <col min="7" max="95" width="9.33203125" style="1" customWidth="1"/>
    <col min="96" max="97" width="10.5" style="1" customWidth="1"/>
  </cols>
  <sheetData>
    <row r="1" spans="1:97" ht="11.1" customHeight="1" x14ac:dyDescent="0.2">
      <c r="A1" s="917"/>
      <c r="B1" s="917"/>
      <c r="C1" s="917"/>
      <c r="D1" s="917"/>
      <c r="E1" s="918"/>
      <c r="F1" s="917"/>
      <c r="G1" s="917"/>
      <c r="H1" s="917"/>
      <c r="I1" s="917"/>
      <c r="J1" s="917"/>
      <c r="K1" s="917"/>
      <c r="L1" s="917"/>
      <c r="M1" s="917"/>
      <c r="N1" s="917"/>
      <c r="O1" s="917"/>
      <c r="P1" s="917"/>
      <c r="Q1" s="917"/>
      <c r="R1" s="917"/>
      <c r="S1" s="917"/>
      <c r="T1" s="917"/>
      <c r="U1" s="917"/>
      <c r="V1" s="917"/>
    </row>
    <row r="2" spans="1:97" ht="11.1" customHeight="1" x14ac:dyDescent="0.2">
      <c r="A2" s="917"/>
      <c r="B2" s="917"/>
      <c r="C2" s="917"/>
      <c r="D2" s="917"/>
      <c r="E2" s="918"/>
      <c r="F2" s="917"/>
      <c r="G2" s="917"/>
      <c r="H2" s="917"/>
      <c r="I2" s="917"/>
      <c r="J2" s="917"/>
      <c r="K2" s="917"/>
      <c r="L2" s="917"/>
      <c r="M2" s="917"/>
      <c r="N2" s="917"/>
      <c r="O2" s="917"/>
      <c r="P2" s="917"/>
      <c r="Q2" s="917"/>
      <c r="R2" s="917"/>
      <c r="S2" s="917"/>
      <c r="T2" s="917"/>
      <c r="U2" s="917"/>
      <c r="V2" s="917"/>
    </row>
    <row r="3" spans="1:97" ht="11.1" customHeight="1" x14ac:dyDescent="0.2">
      <c r="A3" s="917"/>
      <c r="B3" s="917"/>
      <c r="C3" s="917"/>
      <c r="D3" s="917"/>
      <c r="E3" s="918"/>
      <c r="F3" s="917"/>
      <c r="G3" s="917"/>
      <c r="H3" s="917"/>
      <c r="I3" s="917"/>
      <c r="J3" s="917"/>
      <c r="K3" s="917"/>
      <c r="L3" s="917"/>
      <c r="M3" s="917"/>
      <c r="N3" s="917"/>
      <c r="O3" s="917"/>
      <c r="P3" s="917"/>
      <c r="Q3" s="917"/>
      <c r="R3" s="917"/>
      <c r="S3" s="917"/>
      <c r="T3" s="917"/>
      <c r="U3" s="917"/>
      <c r="V3" s="917"/>
    </row>
    <row r="4" spans="1:97" ht="11.1" customHeight="1" x14ac:dyDescent="0.2">
      <c r="A4" s="917"/>
      <c r="B4" s="917"/>
      <c r="C4" s="917"/>
      <c r="D4" s="917"/>
      <c r="E4" s="918"/>
      <c r="F4" s="917"/>
      <c r="G4" s="917"/>
      <c r="H4" s="917"/>
      <c r="I4" s="917"/>
      <c r="J4" s="917"/>
      <c r="K4" s="917"/>
      <c r="L4" s="917"/>
      <c r="M4" s="917"/>
      <c r="N4" s="917"/>
      <c r="O4" s="917"/>
      <c r="P4" s="917"/>
      <c r="Q4" s="917"/>
      <c r="R4" s="917"/>
      <c r="S4" s="917"/>
      <c r="T4" s="917"/>
      <c r="U4" s="917"/>
      <c r="V4" s="917"/>
    </row>
    <row r="5" spans="1:97" ht="11.1" customHeight="1" x14ac:dyDescent="0.2">
      <c r="A5" s="917"/>
      <c r="B5" s="917"/>
      <c r="C5" s="917"/>
      <c r="D5" s="917"/>
      <c r="E5" s="918"/>
      <c r="F5" s="917"/>
      <c r="G5" s="917"/>
      <c r="H5" s="917"/>
      <c r="I5" s="917"/>
      <c r="J5" s="917"/>
      <c r="K5" s="917"/>
      <c r="L5" s="917"/>
      <c r="M5" s="917"/>
      <c r="N5" s="917"/>
      <c r="O5" s="917"/>
      <c r="P5" s="917"/>
      <c r="Q5" s="917"/>
      <c r="R5" s="917"/>
      <c r="S5" s="917"/>
      <c r="T5" s="917"/>
      <c r="U5" s="917"/>
      <c r="V5" s="917"/>
    </row>
    <row r="6" spans="1:97" ht="11.1" customHeight="1" x14ac:dyDescent="0.2">
      <c r="A6" s="917"/>
      <c r="B6" s="917"/>
      <c r="C6" s="917"/>
      <c r="D6" s="917"/>
      <c r="E6" s="918"/>
      <c r="F6" s="917"/>
      <c r="G6" s="917"/>
      <c r="H6" s="917"/>
      <c r="I6" s="917"/>
      <c r="J6" s="917"/>
      <c r="K6" s="917"/>
      <c r="L6" s="917"/>
      <c r="M6" s="917"/>
      <c r="N6" s="917"/>
      <c r="O6" s="917"/>
      <c r="P6" s="917"/>
      <c r="Q6" s="917"/>
      <c r="R6" s="917"/>
      <c r="S6" s="917"/>
      <c r="T6" s="917"/>
      <c r="U6" s="917"/>
      <c r="V6" s="917"/>
    </row>
    <row r="7" spans="1:97" ht="11.1" customHeight="1" x14ac:dyDescent="0.2">
      <c r="A7" s="917"/>
      <c r="B7" s="917"/>
      <c r="C7" s="917"/>
      <c r="D7" s="917"/>
      <c r="E7" s="918"/>
      <c r="F7" s="917"/>
      <c r="G7" s="917"/>
      <c r="H7" s="917"/>
      <c r="I7" s="917"/>
      <c r="J7" s="917"/>
      <c r="K7" s="917"/>
      <c r="L7" s="917"/>
      <c r="M7" s="917"/>
      <c r="N7" s="917"/>
      <c r="O7" s="917"/>
      <c r="P7" s="917"/>
      <c r="Q7" s="917"/>
      <c r="R7" s="917"/>
      <c r="S7" s="917"/>
      <c r="T7" s="917"/>
      <c r="U7" s="917"/>
      <c r="V7" s="917"/>
    </row>
    <row r="8" spans="1:97" ht="11.1" customHeight="1" x14ac:dyDescent="0.2">
      <c r="A8" s="917"/>
      <c r="B8" s="917"/>
      <c r="C8" s="917"/>
      <c r="D8" s="917"/>
      <c r="E8" s="918"/>
      <c r="F8" s="917"/>
      <c r="G8" s="917"/>
      <c r="H8" s="917"/>
      <c r="I8" s="917"/>
      <c r="J8" s="917"/>
      <c r="K8" s="917"/>
      <c r="L8" s="917"/>
      <c r="M8" s="917"/>
      <c r="N8" s="917"/>
      <c r="O8" s="917"/>
      <c r="P8" s="917"/>
      <c r="Q8" s="917"/>
      <c r="R8" s="917"/>
      <c r="S8" s="917"/>
      <c r="T8" s="917"/>
      <c r="U8" s="917"/>
      <c r="V8" s="917"/>
    </row>
    <row r="9" spans="1:97" ht="11.1" customHeight="1" x14ac:dyDescent="0.2">
      <c r="A9" s="917"/>
      <c r="B9" s="917"/>
      <c r="C9" s="917"/>
      <c r="D9" s="917"/>
      <c r="E9" s="918"/>
      <c r="F9" s="917"/>
      <c r="G9" s="917"/>
      <c r="H9" s="917"/>
      <c r="I9" s="917"/>
      <c r="J9" s="917"/>
      <c r="K9" s="917"/>
      <c r="L9" s="917"/>
      <c r="M9" s="917"/>
      <c r="N9" s="917"/>
      <c r="O9" s="917"/>
      <c r="P9" s="917"/>
      <c r="Q9" s="917"/>
      <c r="R9" s="917"/>
      <c r="S9" s="917"/>
      <c r="T9" s="917"/>
      <c r="U9" s="917"/>
      <c r="V9" s="917"/>
    </row>
    <row r="10" spans="1:97" ht="11.1" customHeight="1" x14ac:dyDescent="0.2">
      <c r="A10" s="916"/>
      <c r="B10" s="882" t="s">
        <v>0</v>
      </c>
      <c r="C10" s="914" t="s">
        <v>1</v>
      </c>
      <c r="D10" s="882" t="s">
        <v>2</v>
      </c>
      <c r="E10" s="913" t="s">
        <v>3</v>
      </c>
      <c r="F10" s="915"/>
    </row>
    <row r="11" spans="1:97" ht="11.1" customHeight="1" x14ac:dyDescent="0.2">
      <c r="B11" s="882"/>
      <c r="C11" s="914"/>
      <c r="D11" s="882"/>
      <c r="E11" s="913"/>
    </row>
    <row r="12" spans="1:97" s="908" customFormat="1" ht="12.95" customHeight="1" x14ac:dyDescent="0.2">
      <c r="A12" s="912"/>
      <c r="B12" s="911" t="s">
        <v>4</v>
      </c>
      <c r="C12" s="911"/>
      <c r="D12" s="911"/>
      <c r="E12" s="910"/>
      <c r="F12" s="909"/>
      <c r="G12" s="909"/>
      <c r="H12" s="909"/>
      <c r="I12" s="909"/>
      <c r="J12" s="909"/>
      <c r="K12" s="909"/>
      <c r="L12" s="909"/>
      <c r="M12" s="909"/>
      <c r="N12" s="909"/>
      <c r="O12" s="909"/>
      <c r="P12" s="909"/>
      <c r="Q12" s="909"/>
      <c r="R12" s="909"/>
      <c r="S12" s="909"/>
      <c r="T12" s="909"/>
      <c r="U12" s="909"/>
      <c r="V12" s="909"/>
      <c r="W12" s="909"/>
      <c r="X12" s="909"/>
      <c r="Y12" s="909"/>
      <c r="Z12" s="909"/>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row>
    <row r="13" spans="1:97" s="1" customFormat="1" ht="72.95" customHeight="1" x14ac:dyDescent="0.2">
      <c r="B13" s="880" t="s">
        <v>5</v>
      </c>
      <c r="C13" s="879"/>
      <c r="D13" s="878" t="s">
        <v>2716</v>
      </c>
      <c r="E13" s="877">
        <v>11999</v>
      </c>
    </row>
    <row r="14" spans="1:97" s="1" customFormat="1" ht="72.95" customHeight="1" x14ac:dyDescent="0.2">
      <c r="B14" s="880" t="s">
        <v>2107</v>
      </c>
      <c r="C14" s="879"/>
      <c r="D14" s="878" t="s">
        <v>2715</v>
      </c>
      <c r="E14" s="877">
        <v>11499</v>
      </c>
    </row>
    <row r="15" spans="1:97" s="1" customFormat="1" ht="72.95" customHeight="1" x14ac:dyDescent="0.2">
      <c r="B15" s="880" t="s">
        <v>6</v>
      </c>
      <c r="C15" s="879"/>
      <c r="D15" s="878" t="s">
        <v>2714</v>
      </c>
      <c r="E15" s="877">
        <v>43999</v>
      </c>
    </row>
    <row r="16" spans="1:97" s="1" customFormat="1" ht="12.75" x14ac:dyDescent="0.2">
      <c r="B16" s="907" t="s">
        <v>2713</v>
      </c>
      <c r="C16" s="907"/>
      <c r="D16" s="907"/>
      <c r="E16" s="901"/>
    </row>
    <row r="17" spans="2:5" s="1" customFormat="1" ht="12.75" x14ac:dyDescent="0.2">
      <c r="B17" s="882" t="s">
        <v>8</v>
      </c>
      <c r="C17" s="882"/>
      <c r="D17" s="882"/>
      <c r="E17" s="881"/>
    </row>
    <row r="18" spans="2:5" s="1" customFormat="1" ht="64.5" customHeight="1" x14ac:dyDescent="0.2">
      <c r="B18" s="880" t="s">
        <v>2712</v>
      </c>
      <c r="C18" s="879"/>
      <c r="D18" s="878" t="s">
        <v>2711</v>
      </c>
      <c r="E18" s="877">
        <v>2999</v>
      </c>
    </row>
    <row r="19" spans="2:5" s="1" customFormat="1" ht="72.95" customHeight="1" x14ac:dyDescent="0.2">
      <c r="B19" s="880" t="s">
        <v>2710</v>
      </c>
      <c r="C19" s="879"/>
      <c r="D19" s="878" t="s">
        <v>2709</v>
      </c>
      <c r="E19" s="877">
        <v>4299</v>
      </c>
    </row>
    <row r="20" spans="2:5" ht="12.95" customHeight="1" x14ac:dyDescent="0.2">
      <c r="B20" s="882" t="s">
        <v>2694</v>
      </c>
      <c r="C20" s="882"/>
      <c r="D20" s="882"/>
      <c r="E20" s="881"/>
    </row>
    <row r="21" spans="2:5" s="1" customFormat="1" ht="72.95" customHeight="1" x14ac:dyDescent="0.2">
      <c r="B21" s="880" t="s">
        <v>2708</v>
      </c>
      <c r="C21" s="879"/>
      <c r="D21" s="878" t="s">
        <v>2707</v>
      </c>
      <c r="E21" s="877">
        <v>4999</v>
      </c>
    </row>
    <row r="22" spans="2:5" s="1" customFormat="1" ht="12" customHeight="1" x14ac:dyDescent="0.2">
      <c r="B22" s="882" t="s">
        <v>2110</v>
      </c>
      <c r="C22" s="882"/>
      <c r="D22" s="882"/>
      <c r="E22" s="881"/>
    </row>
    <row r="23" spans="2:5" s="1" customFormat="1" ht="72.95" customHeight="1" x14ac:dyDescent="0.2">
      <c r="B23" s="880" t="s">
        <v>2706</v>
      </c>
      <c r="C23" s="879"/>
      <c r="D23" s="878" t="s">
        <v>2705</v>
      </c>
      <c r="E23" s="877">
        <v>3999</v>
      </c>
    </row>
    <row r="24" spans="2:5" s="1" customFormat="1" ht="72.95" customHeight="1" x14ac:dyDescent="0.2">
      <c r="B24" s="880" t="s">
        <v>2704</v>
      </c>
      <c r="C24" s="879"/>
      <c r="D24" s="878" t="s">
        <v>2703</v>
      </c>
      <c r="E24" s="877">
        <v>5999</v>
      </c>
    </row>
    <row r="25" spans="2:5" ht="12.95" customHeight="1" x14ac:dyDescent="0.2">
      <c r="B25" s="882" t="s">
        <v>2111</v>
      </c>
      <c r="C25" s="882"/>
      <c r="D25" s="882"/>
      <c r="E25" s="881"/>
    </row>
    <row r="26" spans="2:5" s="1" customFormat="1" ht="72.95" customHeight="1" x14ac:dyDescent="0.2">
      <c r="B26" s="880" t="s">
        <v>2702</v>
      </c>
      <c r="C26" s="879"/>
      <c r="D26" s="878" t="s">
        <v>2701</v>
      </c>
      <c r="E26" s="877">
        <v>3199</v>
      </c>
    </row>
    <row r="27" spans="2:5" s="1" customFormat="1" ht="18.75" customHeight="1" x14ac:dyDescent="0.2">
      <c r="B27" s="904" t="s">
        <v>2700</v>
      </c>
      <c r="C27" s="903"/>
      <c r="D27" s="902"/>
      <c r="E27" s="901"/>
    </row>
    <row r="28" spans="2:5" s="1" customFormat="1" ht="17.25" customHeight="1" x14ac:dyDescent="0.2">
      <c r="B28" s="882" t="s">
        <v>8</v>
      </c>
      <c r="C28" s="882"/>
      <c r="D28" s="882"/>
      <c r="E28" s="881"/>
    </row>
    <row r="29" spans="2:5" s="1" customFormat="1" ht="72.95" customHeight="1" x14ac:dyDescent="0.2">
      <c r="B29" s="880" t="s">
        <v>2108</v>
      </c>
      <c r="C29" s="879"/>
      <c r="D29" s="878" t="s">
        <v>2699</v>
      </c>
      <c r="E29" s="877">
        <v>5799</v>
      </c>
    </row>
    <row r="30" spans="2:5" s="1" customFormat="1" ht="72.95" customHeight="1" x14ac:dyDescent="0.2">
      <c r="B30" s="880" t="s">
        <v>2698</v>
      </c>
      <c r="C30" s="879"/>
      <c r="D30" s="878" t="s">
        <v>2697</v>
      </c>
      <c r="E30" s="877">
        <v>6999</v>
      </c>
    </row>
    <row r="31" spans="2:5" s="1" customFormat="1" ht="72.95" customHeight="1" x14ac:dyDescent="0.2">
      <c r="B31" s="880" t="s">
        <v>2696</v>
      </c>
      <c r="C31" s="879"/>
      <c r="D31" s="878" t="s">
        <v>2695</v>
      </c>
      <c r="E31" s="877">
        <v>8399</v>
      </c>
    </row>
    <row r="32" spans="2:5" s="1" customFormat="1" ht="13.5" customHeight="1" x14ac:dyDescent="0.2">
      <c r="B32" s="882" t="s">
        <v>2694</v>
      </c>
      <c r="C32" s="882"/>
      <c r="D32" s="882"/>
      <c r="E32" s="881"/>
    </row>
    <row r="33" spans="2:5" s="1" customFormat="1" ht="72.95" customHeight="1" x14ac:dyDescent="0.2">
      <c r="B33" s="880" t="s">
        <v>2693</v>
      </c>
      <c r="C33" s="879"/>
      <c r="D33" s="878" t="s">
        <v>2692</v>
      </c>
      <c r="E33" s="877">
        <v>6599</v>
      </c>
    </row>
    <row r="34" spans="2:5" s="1" customFormat="1" ht="72.95" customHeight="1" x14ac:dyDescent="0.2">
      <c r="B34" s="880" t="s">
        <v>2691</v>
      </c>
      <c r="C34" s="879"/>
      <c r="D34" s="878" t="s">
        <v>2690</v>
      </c>
      <c r="E34" s="877">
        <v>8399</v>
      </c>
    </row>
    <row r="35" spans="2:5" s="1" customFormat="1" ht="12.75" x14ac:dyDescent="0.2">
      <c r="B35" s="882" t="s">
        <v>2110</v>
      </c>
      <c r="C35" s="882"/>
      <c r="D35" s="882"/>
      <c r="E35" s="881"/>
    </row>
    <row r="36" spans="2:5" s="1" customFormat="1" ht="72.95" customHeight="1" x14ac:dyDescent="0.2">
      <c r="B36" s="880" t="s">
        <v>2689</v>
      </c>
      <c r="C36" s="879"/>
      <c r="D36" s="878" t="s">
        <v>2688</v>
      </c>
      <c r="E36" s="877">
        <v>6499</v>
      </c>
    </row>
    <row r="37" spans="2:5" s="1" customFormat="1" ht="72.95" customHeight="1" x14ac:dyDescent="0.2">
      <c r="B37" s="880" t="s">
        <v>2687</v>
      </c>
      <c r="C37" s="879"/>
      <c r="D37" s="878" t="s">
        <v>2686</v>
      </c>
      <c r="E37" s="877">
        <v>7999</v>
      </c>
    </row>
    <row r="38" spans="2:5" s="1" customFormat="1" ht="72.95" customHeight="1" x14ac:dyDescent="0.2">
      <c r="B38" s="880" t="s">
        <v>2685</v>
      </c>
      <c r="C38" s="879"/>
      <c r="D38" s="878" t="s">
        <v>2684</v>
      </c>
      <c r="E38" s="877">
        <v>11199</v>
      </c>
    </row>
    <row r="39" spans="2:5" s="1" customFormat="1" ht="72.95" customHeight="1" x14ac:dyDescent="0.2">
      <c r="B39" s="906" t="s">
        <v>2683</v>
      </c>
      <c r="C39" s="879"/>
      <c r="D39" s="905" t="s">
        <v>2682</v>
      </c>
      <c r="E39" s="877">
        <v>9999</v>
      </c>
    </row>
    <row r="40" spans="2:5" s="1" customFormat="1" ht="18.75" customHeight="1" x14ac:dyDescent="0.2">
      <c r="B40" s="904" t="s">
        <v>2681</v>
      </c>
      <c r="C40" s="903"/>
      <c r="D40" s="902"/>
      <c r="E40" s="901"/>
    </row>
    <row r="41" spans="2:5" ht="11.45" customHeight="1" x14ac:dyDescent="0.2">
      <c r="B41" s="882" t="s">
        <v>8</v>
      </c>
      <c r="C41" s="882"/>
      <c r="D41" s="882"/>
      <c r="E41" s="881"/>
    </row>
    <row r="42" spans="2:5" s="1" customFormat="1" ht="72.95" customHeight="1" x14ac:dyDescent="0.2">
      <c r="B42" s="880" t="s">
        <v>2680</v>
      </c>
      <c r="C42" s="879"/>
      <c r="D42" s="878" t="s">
        <v>2679</v>
      </c>
      <c r="E42" s="877">
        <v>10199</v>
      </c>
    </row>
    <row r="43" spans="2:5" ht="11.45" customHeight="1" x14ac:dyDescent="0.2">
      <c r="B43" s="882" t="s">
        <v>2110</v>
      </c>
      <c r="C43" s="882"/>
      <c r="D43" s="882"/>
      <c r="E43" s="881"/>
    </row>
    <row r="44" spans="2:5" s="1" customFormat="1" ht="72.95" customHeight="1" x14ac:dyDescent="0.2">
      <c r="B44" s="880" t="s">
        <v>2678</v>
      </c>
      <c r="C44" s="879"/>
      <c r="D44" s="878" t="s">
        <v>2677</v>
      </c>
      <c r="E44" s="877">
        <v>11999</v>
      </c>
    </row>
    <row r="45" spans="2:5" s="1" customFormat="1" ht="18.75" customHeight="1" x14ac:dyDescent="0.2">
      <c r="B45" s="904" t="s">
        <v>2676</v>
      </c>
      <c r="C45" s="903"/>
      <c r="D45" s="902"/>
      <c r="E45" s="901"/>
    </row>
    <row r="46" spans="2:5" ht="11.45" customHeight="1" x14ac:dyDescent="0.2">
      <c r="B46" s="882" t="s">
        <v>2110</v>
      </c>
      <c r="C46" s="882"/>
      <c r="D46" s="882"/>
      <c r="E46" s="881"/>
    </row>
    <row r="47" spans="2:5" s="1" customFormat="1" ht="72.95" customHeight="1" x14ac:dyDescent="0.2">
      <c r="B47" s="880" t="s">
        <v>2675</v>
      </c>
      <c r="C47" s="879"/>
      <c r="D47" s="878" t="s">
        <v>2674</v>
      </c>
      <c r="E47" s="877">
        <v>20999</v>
      </c>
    </row>
    <row r="48" spans="2:5" ht="21" customHeight="1" x14ac:dyDescent="0.2">
      <c r="B48" s="884" t="s">
        <v>2673</v>
      </c>
      <c r="C48" s="884"/>
      <c r="D48" s="884"/>
      <c r="E48" s="883"/>
    </row>
    <row r="49" spans="2:5" ht="12.95" customHeight="1" x14ac:dyDescent="0.2">
      <c r="B49" s="900">
        <v>4</v>
      </c>
      <c r="C49" s="900"/>
      <c r="D49" s="900"/>
      <c r="E49" s="881"/>
    </row>
    <row r="50" spans="2:5" s="1" customFormat="1" ht="67.5" x14ac:dyDescent="0.2">
      <c r="B50" s="880" t="s">
        <v>2672</v>
      </c>
      <c r="C50" s="879"/>
      <c r="D50" s="878" t="s">
        <v>2671</v>
      </c>
      <c r="E50" s="877">
        <v>6999</v>
      </c>
    </row>
    <row r="51" spans="2:5" s="1" customFormat="1" ht="90" x14ac:dyDescent="0.2">
      <c r="B51" s="880" t="s">
        <v>2670</v>
      </c>
      <c r="C51" s="879"/>
      <c r="D51" s="878" t="s">
        <v>2669</v>
      </c>
      <c r="E51" s="877">
        <v>4499</v>
      </c>
    </row>
    <row r="52" spans="2:5" s="1" customFormat="1" ht="78.75" x14ac:dyDescent="0.2">
      <c r="B52" s="880" t="s">
        <v>2668</v>
      </c>
      <c r="C52" s="879"/>
      <c r="D52" s="878" t="s">
        <v>2667</v>
      </c>
      <c r="E52" s="877">
        <v>7380</v>
      </c>
    </row>
    <row r="53" spans="2:5" s="1" customFormat="1" ht="78.75" x14ac:dyDescent="0.2">
      <c r="B53" s="880" t="s">
        <v>2666</v>
      </c>
      <c r="C53" s="879"/>
      <c r="D53" s="878" t="s">
        <v>2665</v>
      </c>
      <c r="E53" s="877">
        <v>8999</v>
      </c>
    </row>
    <row r="54" spans="2:5" ht="12.95" customHeight="1" x14ac:dyDescent="0.2">
      <c r="B54" s="900">
        <v>8</v>
      </c>
      <c r="C54" s="900"/>
      <c r="D54" s="900"/>
      <c r="E54" s="881"/>
    </row>
    <row r="55" spans="2:5" s="1" customFormat="1" ht="67.5" x14ac:dyDescent="0.2">
      <c r="B55" s="880" t="s">
        <v>2664</v>
      </c>
      <c r="C55" s="879"/>
      <c r="D55" s="878" t="s">
        <v>2663</v>
      </c>
      <c r="E55" s="877">
        <v>9399</v>
      </c>
    </row>
    <row r="56" spans="2:5" s="1" customFormat="1" ht="78.75" x14ac:dyDescent="0.2">
      <c r="B56" s="880" t="s">
        <v>2662</v>
      </c>
      <c r="C56" s="879"/>
      <c r="D56" s="878" t="s">
        <v>2661</v>
      </c>
      <c r="E56" s="877">
        <v>8199</v>
      </c>
    </row>
    <row r="57" spans="2:5" s="1" customFormat="1" ht="67.5" x14ac:dyDescent="0.2">
      <c r="B57" s="880" t="s">
        <v>2660</v>
      </c>
      <c r="C57" s="879"/>
      <c r="D57" s="878" t="s">
        <v>2659</v>
      </c>
      <c r="E57" s="877">
        <v>6399</v>
      </c>
    </row>
    <row r="58" spans="2:5" s="1" customFormat="1" ht="81.75" customHeight="1" x14ac:dyDescent="0.2">
      <c r="B58" s="880" t="s">
        <v>2658</v>
      </c>
      <c r="C58" s="879"/>
      <c r="D58" s="878" t="s">
        <v>2657</v>
      </c>
      <c r="E58" s="877">
        <v>13899</v>
      </c>
    </row>
    <row r="59" spans="2:5" s="1" customFormat="1" ht="78.75" x14ac:dyDescent="0.2">
      <c r="B59" s="880" t="s">
        <v>2656</v>
      </c>
      <c r="C59" s="879"/>
      <c r="D59" s="878" t="s">
        <v>2655</v>
      </c>
      <c r="E59" s="877">
        <v>11999</v>
      </c>
    </row>
    <row r="60" spans="2:5" ht="12.95" customHeight="1" x14ac:dyDescent="0.2">
      <c r="B60" s="900">
        <v>16</v>
      </c>
      <c r="C60" s="900"/>
      <c r="D60" s="900"/>
      <c r="E60" s="881"/>
    </row>
    <row r="61" spans="2:5" s="1" customFormat="1" ht="78.75" x14ac:dyDescent="0.2">
      <c r="B61" s="880" t="s">
        <v>2654</v>
      </c>
      <c r="C61" s="879"/>
      <c r="D61" s="878" t="s">
        <v>2653</v>
      </c>
      <c r="E61" s="877">
        <v>10999</v>
      </c>
    </row>
    <row r="62" spans="2:5" s="1" customFormat="1" ht="78.75" x14ac:dyDescent="0.2">
      <c r="B62" s="880" t="s">
        <v>2652</v>
      </c>
      <c r="C62" s="879"/>
      <c r="D62" s="878" t="s">
        <v>2651</v>
      </c>
      <c r="E62" s="877">
        <v>18999</v>
      </c>
    </row>
    <row r="63" spans="2:5" ht="12.95" customHeight="1" x14ac:dyDescent="0.2">
      <c r="B63" s="899" t="s">
        <v>2650</v>
      </c>
      <c r="C63" s="899"/>
      <c r="D63" s="899"/>
      <c r="E63" s="898"/>
    </row>
    <row r="64" spans="2:5" s="1" customFormat="1" ht="102" customHeight="1" x14ac:dyDescent="0.2">
      <c r="B64" s="895" t="s">
        <v>2649</v>
      </c>
      <c r="C64" s="894"/>
      <c r="D64" s="893" t="s">
        <v>2648</v>
      </c>
      <c r="E64" s="892">
        <v>31499</v>
      </c>
    </row>
    <row r="65" spans="2:5" ht="12.95" customHeight="1" x14ac:dyDescent="0.2">
      <c r="B65" s="897" t="s">
        <v>2647</v>
      </c>
      <c r="C65" s="897"/>
      <c r="D65" s="897"/>
      <c r="E65" s="896"/>
    </row>
    <row r="66" spans="2:5" s="1" customFormat="1" ht="104.25" customHeight="1" x14ac:dyDescent="0.2">
      <c r="B66" s="895" t="s">
        <v>2646</v>
      </c>
      <c r="C66" s="894"/>
      <c r="D66" s="893" t="s">
        <v>2645</v>
      </c>
      <c r="E66" s="892">
        <v>33999</v>
      </c>
    </row>
    <row r="67" spans="2:5" ht="21" customHeight="1" x14ac:dyDescent="0.2">
      <c r="B67" s="891" t="s">
        <v>2644</v>
      </c>
      <c r="C67" s="891"/>
      <c r="D67" s="891"/>
      <c r="E67" s="883"/>
    </row>
    <row r="68" spans="2:5" ht="12.95" customHeight="1" x14ac:dyDescent="0.2">
      <c r="B68" s="882" t="s">
        <v>8</v>
      </c>
      <c r="C68" s="882"/>
      <c r="D68" s="882"/>
      <c r="E68" s="881"/>
    </row>
    <row r="69" spans="2:5" s="1" customFormat="1" ht="72.95" customHeight="1" x14ac:dyDescent="0.2">
      <c r="B69" s="880" t="s">
        <v>2643</v>
      </c>
      <c r="C69" s="879"/>
      <c r="D69" s="878" t="s">
        <v>2642</v>
      </c>
      <c r="E69" s="877">
        <v>1299</v>
      </c>
    </row>
    <row r="70" spans="2:5" s="1" customFormat="1" ht="72.95" customHeight="1" x14ac:dyDescent="0.2">
      <c r="B70" s="880" t="s">
        <v>2641</v>
      </c>
      <c r="C70" s="879"/>
      <c r="D70" s="878" t="s">
        <v>2640</v>
      </c>
      <c r="E70" s="877">
        <v>2699</v>
      </c>
    </row>
    <row r="71" spans="2:5" ht="12.95" customHeight="1" x14ac:dyDescent="0.2">
      <c r="B71" s="882" t="s">
        <v>7</v>
      </c>
      <c r="C71" s="882"/>
      <c r="D71" s="882"/>
      <c r="E71" s="881"/>
    </row>
    <row r="72" spans="2:5" s="1" customFormat="1" ht="72.95" customHeight="1" x14ac:dyDescent="0.2">
      <c r="B72" s="880" t="s">
        <v>2639</v>
      </c>
      <c r="C72" s="879"/>
      <c r="D72" s="878" t="s">
        <v>2638</v>
      </c>
      <c r="E72" s="877">
        <v>1899</v>
      </c>
    </row>
    <row r="73" spans="2:5" s="1" customFormat="1" ht="72.95" customHeight="1" x14ac:dyDescent="0.2">
      <c r="B73" s="880" t="s">
        <v>2637</v>
      </c>
      <c r="C73" s="879"/>
      <c r="D73" s="878" t="s">
        <v>2636</v>
      </c>
      <c r="E73" s="877">
        <v>3399</v>
      </c>
    </row>
    <row r="74" spans="2:5" s="1" customFormat="1" ht="72.95" customHeight="1" x14ac:dyDescent="0.2">
      <c r="B74" s="880" t="s">
        <v>2635</v>
      </c>
      <c r="C74" s="879"/>
      <c r="D74" s="878" t="s">
        <v>2634</v>
      </c>
      <c r="E74" s="877">
        <v>3399</v>
      </c>
    </row>
    <row r="75" spans="2:5" s="1" customFormat="1" ht="72.95" customHeight="1" x14ac:dyDescent="0.2">
      <c r="B75" s="880" t="s">
        <v>2633</v>
      </c>
      <c r="C75" s="879"/>
      <c r="D75" s="878" t="s">
        <v>2632</v>
      </c>
      <c r="E75" s="877">
        <v>2350</v>
      </c>
    </row>
    <row r="76" spans="2:5" ht="12.95" customHeight="1" x14ac:dyDescent="0.2">
      <c r="B76" s="882" t="s">
        <v>2110</v>
      </c>
      <c r="C76" s="882"/>
      <c r="D76" s="882"/>
      <c r="E76" s="881"/>
    </row>
    <row r="77" spans="2:5" s="1" customFormat="1" ht="72.95" customHeight="1" x14ac:dyDescent="0.2">
      <c r="B77" s="880" t="s">
        <v>2631</v>
      </c>
      <c r="C77" s="879"/>
      <c r="D77" s="878" t="s">
        <v>2630</v>
      </c>
      <c r="E77" s="877">
        <v>1799</v>
      </c>
    </row>
    <row r="78" spans="2:5" s="1" customFormat="1" ht="72.95" customHeight="1" x14ac:dyDescent="0.2">
      <c r="B78" s="880" t="s">
        <v>2629</v>
      </c>
      <c r="C78" s="879"/>
      <c r="D78" s="878" t="s">
        <v>2628</v>
      </c>
      <c r="E78" s="877">
        <v>4099</v>
      </c>
    </row>
    <row r="79" spans="2:5" s="1" customFormat="1" ht="72.95" customHeight="1" x14ac:dyDescent="0.2">
      <c r="B79" s="880" t="s">
        <v>2627</v>
      </c>
      <c r="C79" s="879"/>
      <c r="D79" s="878" t="s">
        <v>2626</v>
      </c>
      <c r="E79" s="877">
        <v>4099</v>
      </c>
    </row>
    <row r="80" spans="2:5" s="1" customFormat="1" ht="72.95" customHeight="1" x14ac:dyDescent="0.2">
      <c r="B80" s="880" t="s">
        <v>2625</v>
      </c>
      <c r="C80" s="879"/>
      <c r="D80" s="878" t="s">
        <v>2624</v>
      </c>
      <c r="E80" s="877">
        <v>5999</v>
      </c>
    </row>
    <row r="81" spans="2:7" ht="12.95" customHeight="1" x14ac:dyDescent="0.2">
      <c r="B81" s="882" t="s">
        <v>2111</v>
      </c>
      <c r="C81" s="882"/>
      <c r="D81" s="882"/>
      <c r="E81" s="881"/>
    </row>
    <row r="82" spans="2:7" s="1" customFormat="1" ht="72.95" customHeight="1" x14ac:dyDescent="0.2">
      <c r="B82" s="880" t="s">
        <v>2623</v>
      </c>
      <c r="C82" s="879"/>
      <c r="D82" s="878" t="s">
        <v>2622</v>
      </c>
      <c r="E82" s="877">
        <v>1499</v>
      </c>
    </row>
    <row r="83" spans="2:7" ht="21" customHeight="1" x14ac:dyDescent="0.2">
      <c r="B83" s="884" t="s">
        <v>2621</v>
      </c>
      <c r="C83" s="884"/>
      <c r="D83" s="884"/>
      <c r="E83" s="883"/>
      <c r="G83" s="885" t="s">
        <v>2591</v>
      </c>
    </row>
    <row r="84" spans="2:7" ht="12.95" customHeight="1" x14ac:dyDescent="0.2">
      <c r="B84" s="882" t="s">
        <v>8</v>
      </c>
      <c r="C84" s="882"/>
      <c r="D84" s="882"/>
      <c r="E84" s="881"/>
    </row>
    <row r="85" spans="2:7" s="1" customFormat="1" ht="72.95" customHeight="1" x14ac:dyDescent="0.2">
      <c r="B85" s="880" t="s">
        <v>2620</v>
      </c>
      <c r="C85" s="879"/>
      <c r="D85" s="878" t="s">
        <v>2619</v>
      </c>
      <c r="E85" s="877">
        <v>2510</v>
      </c>
    </row>
    <row r="86" spans="2:7" s="1" customFormat="1" ht="72.95" customHeight="1" x14ac:dyDescent="0.2">
      <c r="B86" s="880" t="s">
        <v>2618</v>
      </c>
      <c r="C86" s="879"/>
      <c r="D86" s="878" t="s">
        <v>2617</v>
      </c>
      <c r="E86" s="877">
        <v>4559</v>
      </c>
    </row>
    <row r="87" spans="2:7" ht="12.95" customHeight="1" x14ac:dyDescent="0.2">
      <c r="B87" s="882" t="s">
        <v>7</v>
      </c>
      <c r="C87" s="882"/>
      <c r="D87" s="882"/>
      <c r="E87" s="881"/>
    </row>
    <row r="88" spans="2:7" s="1" customFormat="1" ht="72.95" customHeight="1" x14ac:dyDescent="0.2">
      <c r="B88" s="880" t="s">
        <v>2616</v>
      </c>
      <c r="C88" s="879"/>
      <c r="D88" s="878" t="s">
        <v>2615</v>
      </c>
      <c r="E88" s="877">
        <v>3599</v>
      </c>
    </row>
    <row r="89" spans="2:7" s="1" customFormat="1" ht="72.95" customHeight="1" x14ac:dyDescent="0.2">
      <c r="B89" s="880" t="s">
        <v>2614</v>
      </c>
      <c r="C89" s="879"/>
      <c r="D89" s="878" t="s">
        <v>2613</v>
      </c>
      <c r="E89" s="877">
        <v>4599</v>
      </c>
    </row>
    <row r="90" spans="2:7" ht="12.95" customHeight="1" x14ac:dyDescent="0.2">
      <c r="B90" s="882" t="s">
        <v>2110</v>
      </c>
      <c r="C90" s="882"/>
      <c r="D90" s="882"/>
      <c r="E90" s="881"/>
    </row>
    <row r="91" spans="2:7" s="1" customFormat="1" ht="72.95" customHeight="1" x14ac:dyDescent="0.2">
      <c r="B91" s="880" t="s">
        <v>2612</v>
      </c>
      <c r="C91" s="879"/>
      <c r="D91" s="878" t="s">
        <v>2611</v>
      </c>
      <c r="E91" s="877">
        <v>3599</v>
      </c>
    </row>
    <row r="92" spans="2:7" s="1" customFormat="1" ht="72.95" customHeight="1" x14ac:dyDescent="0.2">
      <c r="B92" s="880" t="s">
        <v>2610</v>
      </c>
      <c r="C92" s="879"/>
      <c r="D92" s="878" t="s">
        <v>2609</v>
      </c>
      <c r="E92" s="877">
        <v>5199</v>
      </c>
    </row>
    <row r="93" spans="2:7" s="1" customFormat="1" ht="72.95" customHeight="1" x14ac:dyDescent="0.2">
      <c r="B93" s="880" t="s">
        <v>2608</v>
      </c>
      <c r="C93" s="879"/>
      <c r="D93" s="878" t="s">
        <v>2607</v>
      </c>
      <c r="E93" s="877">
        <v>8499</v>
      </c>
    </row>
    <row r="94" spans="2:7" ht="12.95" customHeight="1" x14ac:dyDescent="0.2">
      <c r="B94" s="882" t="s">
        <v>2111</v>
      </c>
      <c r="C94" s="882"/>
      <c r="D94" s="882"/>
      <c r="E94" s="881"/>
    </row>
    <row r="95" spans="2:7" s="1" customFormat="1" ht="72.95" customHeight="1" x14ac:dyDescent="0.2">
      <c r="B95" s="880" t="s">
        <v>2606</v>
      </c>
      <c r="C95" s="879"/>
      <c r="D95" s="878" t="s">
        <v>2605</v>
      </c>
      <c r="E95" s="877">
        <v>2499</v>
      </c>
    </row>
    <row r="96" spans="2:7" s="1" customFormat="1" ht="72.95" customHeight="1" x14ac:dyDescent="0.2">
      <c r="B96" s="880" t="s">
        <v>2604</v>
      </c>
      <c r="C96" s="879"/>
      <c r="D96" s="878" t="s">
        <v>2603</v>
      </c>
      <c r="E96" s="877">
        <v>2399</v>
      </c>
    </row>
    <row r="97" spans="1:97" ht="12.95" customHeight="1" x14ac:dyDescent="0.2">
      <c r="B97" s="882" t="s">
        <v>2112</v>
      </c>
      <c r="C97" s="882"/>
      <c r="D97" s="882"/>
      <c r="E97" s="881"/>
    </row>
    <row r="98" spans="1:97" s="1" customFormat="1" ht="72.95" customHeight="1" x14ac:dyDescent="0.2">
      <c r="B98" s="880" t="s">
        <v>2602</v>
      </c>
      <c r="C98" s="879"/>
      <c r="D98" s="878" t="s">
        <v>2601</v>
      </c>
      <c r="E98" s="877">
        <v>10999</v>
      </c>
    </row>
    <row r="99" spans="1:97" s="1" customFormat="1" ht="72.95" customHeight="1" x14ac:dyDescent="0.2">
      <c r="A99" s="890"/>
      <c r="B99" s="880" t="s">
        <v>2600</v>
      </c>
      <c r="C99" s="879"/>
      <c r="D99" s="878" t="s">
        <v>2599</v>
      </c>
      <c r="E99" s="877">
        <v>24840</v>
      </c>
    </row>
    <row r="100" spans="1:97" ht="21" customHeight="1" x14ac:dyDescent="0.2">
      <c r="B100" s="884" t="s">
        <v>2598</v>
      </c>
      <c r="C100" s="884"/>
      <c r="D100" s="884"/>
      <c r="E100" s="883"/>
    </row>
    <row r="101" spans="1:97" s="889" customFormat="1" ht="15" customHeight="1" x14ac:dyDescent="0.2">
      <c r="A101" s="1"/>
      <c r="B101" s="882" t="s">
        <v>8</v>
      </c>
      <c r="C101" s="882"/>
      <c r="D101" s="882"/>
      <c r="E101" s="881"/>
      <c r="F101" s="890"/>
      <c r="G101" s="890"/>
      <c r="H101" s="890"/>
      <c r="I101" s="890"/>
      <c r="J101" s="890"/>
      <c r="K101" s="890"/>
      <c r="L101" s="890"/>
      <c r="M101" s="890"/>
      <c r="N101" s="890"/>
      <c r="O101" s="890"/>
      <c r="P101" s="890"/>
      <c r="Q101" s="890"/>
      <c r="R101" s="890"/>
      <c r="S101" s="890"/>
      <c r="T101" s="890"/>
      <c r="U101" s="890"/>
      <c r="V101" s="890"/>
      <c r="W101" s="890"/>
      <c r="X101" s="890"/>
      <c r="Y101" s="890"/>
      <c r="Z101" s="890"/>
      <c r="AA101" s="890"/>
      <c r="AB101" s="890"/>
      <c r="AC101" s="890"/>
      <c r="AD101" s="890"/>
      <c r="AE101" s="890"/>
      <c r="AF101" s="890"/>
      <c r="AG101" s="890"/>
      <c r="AH101" s="890"/>
      <c r="AI101" s="890"/>
      <c r="AJ101" s="890"/>
      <c r="AK101" s="890"/>
      <c r="AL101" s="890"/>
      <c r="AM101" s="890"/>
      <c r="AN101" s="890"/>
      <c r="AO101" s="890"/>
      <c r="AP101" s="890"/>
      <c r="AQ101" s="890"/>
      <c r="AR101" s="890"/>
      <c r="AS101" s="890"/>
      <c r="AT101" s="890"/>
      <c r="AU101" s="890"/>
      <c r="AV101" s="890"/>
      <c r="AW101" s="890"/>
      <c r="AX101" s="890"/>
      <c r="AY101" s="890"/>
      <c r="AZ101" s="890"/>
      <c r="BA101" s="890"/>
      <c r="BB101" s="890"/>
      <c r="BC101" s="890"/>
      <c r="BD101" s="890"/>
      <c r="BE101" s="890"/>
      <c r="BF101" s="890"/>
      <c r="BG101" s="890"/>
      <c r="BH101" s="890"/>
      <c r="BI101" s="890"/>
      <c r="BJ101" s="890"/>
      <c r="BK101" s="890"/>
      <c r="BL101" s="890"/>
      <c r="BM101" s="890"/>
      <c r="BN101" s="890"/>
      <c r="BO101" s="890"/>
      <c r="BP101" s="890"/>
      <c r="BQ101" s="890"/>
      <c r="BR101" s="890"/>
      <c r="BS101" s="890"/>
      <c r="BT101" s="890"/>
      <c r="BU101" s="890"/>
      <c r="BV101" s="890"/>
      <c r="BW101" s="890"/>
      <c r="BX101" s="890"/>
      <c r="BY101" s="890"/>
      <c r="BZ101" s="890"/>
      <c r="CA101" s="890"/>
      <c r="CB101" s="890"/>
      <c r="CC101" s="890"/>
      <c r="CD101" s="890"/>
      <c r="CE101" s="890"/>
      <c r="CF101" s="890"/>
      <c r="CG101" s="890"/>
      <c r="CH101" s="890"/>
      <c r="CI101" s="890"/>
      <c r="CJ101" s="890"/>
      <c r="CK101" s="890"/>
      <c r="CL101" s="890"/>
      <c r="CM101" s="890"/>
      <c r="CN101" s="890"/>
      <c r="CO101" s="890"/>
      <c r="CP101" s="890"/>
      <c r="CQ101" s="890"/>
      <c r="CR101" s="890"/>
      <c r="CS101" s="890"/>
    </row>
    <row r="102" spans="1:97" s="1" customFormat="1" ht="72.95" customHeight="1" x14ac:dyDescent="0.2">
      <c r="B102" s="880" t="s">
        <v>2597</v>
      </c>
      <c r="C102" s="879"/>
      <c r="D102" s="878" t="s">
        <v>2596</v>
      </c>
      <c r="E102" s="877">
        <v>2999</v>
      </c>
    </row>
    <row r="103" spans="1:97" ht="12.95" customHeight="1" x14ac:dyDescent="0.2">
      <c r="B103" s="888" t="s">
        <v>2110</v>
      </c>
      <c r="C103" s="887"/>
      <c r="D103" s="886"/>
      <c r="E103" s="881"/>
    </row>
    <row r="104" spans="1:97" s="1" customFormat="1" ht="72.95" customHeight="1" x14ac:dyDescent="0.2">
      <c r="B104" s="880" t="s">
        <v>2595</v>
      </c>
      <c r="C104" s="879"/>
      <c r="D104" s="878" t="s">
        <v>2594</v>
      </c>
      <c r="E104" s="877">
        <v>3699</v>
      </c>
    </row>
    <row r="105" spans="1:97" s="1" customFormat="1" ht="72.95" customHeight="1" x14ac:dyDescent="0.2">
      <c r="B105" s="880" t="s">
        <v>2593</v>
      </c>
      <c r="C105" s="879"/>
      <c r="D105" s="878" t="s">
        <v>2592</v>
      </c>
      <c r="E105" s="877">
        <v>5699</v>
      </c>
      <c r="F105" s="885" t="s">
        <v>2591</v>
      </c>
    </row>
    <row r="106" spans="1:97" ht="21" customHeight="1" x14ac:dyDescent="0.2">
      <c r="B106" s="884" t="s">
        <v>2590</v>
      </c>
      <c r="C106" s="884"/>
      <c r="D106" s="884"/>
      <c r="E106" s="883"/>
    </row>
    <row r="107" spans="1:97" ht="12.95" customHeight="1" x14ac:dyDescent="0.2">
      <c r="B107" s="882" t="s">
        <v>2109</v>
      </c>
      <c r="C107" s="882"/>
      <c r="D107" s="882"/>
      <c r="E107" s="881"/>
    </row>
    <row r="108" spans="1:97" s="1" customFormat="1" ht="72.95" customHeight="1" x14ac:dyDescent="0.2">
      <c r="B108" s="880" t="s">
        <v>2589</v>
      </c>
      <c r="C108" s="879"/>
      <c r="D108" s="878" t="s">
        <v>2588</v>
      </c>
      <c r="E108" s="877">
        <v>4439</v>
      </c>
    </row>
    <row r="109" spans="1:97" ht="12.95" customHeight="1" x14ac:dyDescent="0.2">
      <c r="B109" s="882" t="s">
        <v>2110</v>
      </c>
      <c r="C109" s="882"/>
      <c r="D109" s="882"/>
      <c r="E109" s="881"/>
    </row>
    <row r="110" spans="1:97" s="1" customFormat="1" ht="72.95" customHeight="1" x14ac:dyDescent="0.2">
      <c r="B110" s="880" t="s">
        <v>2587</v>
      </c>
      <c r="C110" s="879"/>
      <c r="D110" s="878" t="s">
        <v>2586</v>
      </c>
      <c r="E110" s="877">
        <v>4999</v>
      </c>
    </row>
    <row r="111" spans="1:97" s="1" customFormat="1" ht="72.75" customHeight="1" x14ac:dyDescent="0.2">
      <c r="B111" s="880" t="s">
        <v>2585</v>
      </c>
      <c r="C111" s="879"/>
      <c r="D111" s="878" t="s">
        <v>2584</v>
      </c>
      <c r="E111" s="877">
        <v>7999</v>
      </c>
    </row>
    <row r="112" spans="1:97" ht="12.95" customHeight="1" x14ac:dyDescent="0.2">
      <c r="B112" s="882" t="s">
        <v>2116</v>
      </c>
      <c r="C112" s="882"/>
      <c r="D112" s="882"/>
      <c r="E112" s="881"/>
    </row>
    <row r="113" spans="2:5" s="1" customFormat="1" ht="72.95" customHeight="1" x14ac:dyDescent="0.2">
      <c r="B113" s="880" t="s">
        <v>2117</v>
      </c>
      <c r="C113" s="879"/>
      <c r="D113" s="878" t="s">
        <v>2583</v>
      </c>
      <c r="E113" s="877">
        <v>15500</v>
      </c>
    </row>
    <row r="114" spans="2:5" s="1" customFormat="1" ht="72.95" customHeight="1" x14ac:dyDescent="0.2">
      <c r="B114" s="880" t="s">
        <v>2118</v>
      </c>
      <c r="C114" s="879"/>
      <c r="D114" s="878" t="s">
        <v>2582</v>
      </c>
      <c r="E114" s="877">
        <v>16299</v>
      </c>
    </row>
    <row r="115" spans="2:5" ht="12.95" customHeight="1" x14ac:dyDescent="0.2">
      <c r="B115" s="882" t="s">
        <v>9</v>
      </c>
      <c r="C115" s="882"/>
      <c r="D115" s="882"/>
      <c r="E115" s="881"/>
    </row>
    <row r="116" spans="2:5" s="1" customFormat="1" ht="72.95" customHeight="1" x14ac:dyDescent="0.2">
      <c r="B116" s="880" t="s">
        <v>2581</v>
      </c>
      <c r="C116" s="879"/>
      <c r="D116" s="878" t="s">
        <v>2580</v>
      </c>
      <c r="E116" s="877">
        <v>30</v>
      </c>
    </row>
    <row r="117" spans="2:5" s="1" customFormat="1" ht="72.95" customHeight="1" x14ac:dyDescent="0.2">
      <c r="B117" s="880" t="s">
        <v>2579</v>
      </c>
      <c r="C117" s="879"/>
      <c r="D117" s="878" t="s">
        <v>2578</v>
      </c>
      <c r="E117" s="877">
        <v>30</v>
      </c>
    </row>
    <row r="118" spans="2:5" s="1" customFormat="1" ht="72.95" customHeight="1" x14ac:dyDescent="0.2">
      <c r="B118" s="880" t="s">
        <v>2114</v>
      </c>
      <c r="C118" s="879"/>
      <c r="D118" s="878" t="s">
        <v>2577</v>
      </c>
      <c r="E118" s="877">
        <v>9499</v>
      </c>
    </row>
    <row r="119" spans="2:5" s="1" customFormat="1" ht="72.95" customHeight="1" x14ac:dyDescent="0.2">
      <c r="B119" s="880" t="s">
        <v>2576</v>
      </c>
      <c r="C119" s="879"/>
      <c r="D119" s="878" t="s">
        <v>2575</v>
      </c>
      <c r="E119" s="877">
        <v>35</v>
      </c>
    </row>
    <row r="120" spans="2:5" s="1" customFormat="1" ht="72.95" customHeight="1" x14ac:dyDescent="0.2">
      <c r="B120" s="880" t="s">
        <v>2574</v>
      </c>
      <c r="C120" s="879"/>
      <c r="D120" s="878" t="s">
        <v>2573</v>
      </c>
      <c r="E120" s="877">
        <v>7299</v>
      </c>
    </row>
    <row r="121" spans="2:5" s="1" customFormat="1" ht="72.95" customHeight="1" x14ac:dyDescent="0.2">
      <c r="B121" s="880" t="s">
        <v>2113</v>
      </c>
      <c r="C121" s="879"/>
      <c r="D121" s="878" t="s">
        <v>2572</v>
      </c>
      <c r="E121" s="877">
        <v>229</v>
      </c>
    </row>
    <row r="122" spans="2:5" s="1" customFormat="1" ht="72.95" customHeight="1" x14ac:dyDescent="0.2">
      <c r="B122" s="880" t="s">
        <v>2571</v>
      </c>
      <c r="C122" s="879"/>
      <c r="D122" s="878" t="s">
        <v>2570</v>
      </c>
      <c r="E122" s="877">
        <v>789</v>
      </c>
    </row>
    <row r="123" spans="2:5" s="1" customFormat="1" ht="72.95" customHeight="1" x14ac:dyDescent="0.2">
      <c r="B123" s="880" t="s">
        <v>2115</v>
      </c>
      <c r="C123" s="879"/>
      <c r="D123" s="878" t="s">
        <v>2115</v>
      </c>
      <c r="E123" s="877">
        <v>31</v>
      </c>
    </row>
    <row r="124" spans="2:5" s="1" customFormat="1" ht="72.95" customHeight="1" x14ac:dyDescent="0.2">
      <c r="B124" s="880" t="s">
        <v>2569</v>
      </c>
      <c r="C124" s="879"/>
      <c r="D124" s="878" t="s">
        <v>2568</v>
      </c>
      <c r="E124" s="877">
        <v>349</v>
      </c>
    </row>
    <row r="125" spans="2:5" s="1" customFormat="1" ht="72.95" customHeight="1" x14ac:dyDescent="0.2">
      <c r="B125" s="880" t="s">
        <v>2567</v>
      </c>
      <c r="C125" s="879"/>
      <c r="D125" s="878" t="s">
        <v>2566</v>
      </c>
      <c r="E125" s="877">
        <v>110</v>
      </c>
    </row>
    <row r="126" spans="2:5" s="1" customFormat="1" ht="72.95" customHeight="1" x14ac:dyDescent="0.2">
      <c r="B126" s="880" t="s">
        <v>2565</v>
      </c>
      <c r="C126" s="879"/>
      <c r="D126" s="878" t="s">
        <v>2564</v>
      </c>
      <c r="E126" s="877">
        <v>160</v>
      </c>
    </row>
    <row r="127" spans="2:5" ht="12.95" customHeight="1" x14ac:dyDescent="0.2">
      <c r="B127" s="882" t="s">
        <v>10</v>
      </c>
      <c r="C127" s="882"/>
      <c r="D127" s="882"/>
      <c r="E127" s="881"/>
    </row>
    <row r="128" spans="2:5" s="1" customFormat="1" ht="87" customHeight="1" x14ac:dyDescent="0.2">
      <c r="B128" s="880">
        <v>1220</v>
      </c>
      <c r="C128" s="879"/>
      <c r="D128" s="878" t="s">
        <v>2563</v>
      </c>
      <c r="E128" s="877">
        <v>799</v>
      </c>
    </row>
    <row r="129" spans="2:5" s="1" customFormat="1" ht="71.25" customHeight="1" x14ac:dyDescent="0.2">
      <c r="B129" s="880" t="s">
        <v>2562</v>
      </c>
      <c r="C129" s="879"/>
      <c r="D129" s="878" t="s">
        <v>2561</v>
      </c>
      <c r="E129" s="877">
        <v>699</v>
      </c>
    </row>
    <row r="130" spans="2:5" s="1" customFormat="1" ht="56.25" x14ac:dyDescent="0.2">
      <c r="B130" s="880" t="s">
        <v>2560</v>
      </c>
      <c r="C130" s="879"/>
      <c r="D130" s="878" t="s">
        <v>2559</v>
      </c>
      <c r="E130" s="877">
        <v>1099</v>
      </c>
    </row>
    <row r="131" spans="2:5" s="1" customFormat="1" ht="78.75" x14ac:dyDescent="0.2">
      <c r="B131" s="880" t="s">
        <v>2558</v>
      </c>
      <c r="C131" s="879"/>
      <c r="D131" s="878" t="s">
        <v>2557</v>
      </c>
      <c r="E131" s="877">
        <v>1399</v>
      </c>
    </row>
    <row r="132" spans="2:5" s="1" customFormat="1" ht="67.5" x14ac:dyDescent="0.2">
      <c r="B132" s="880" t="s">
        <v>2556</v>
      </c>
      <c r="C132" s="879"/>
      <c r="D132" s="878" t="s">
        <v>2555</v>
      </c>
      <c r="E132" s="877">
        <v>1299</v>
      </c>
    </row>
    <row r="133" spans="2:5" s="1" customFormat="1" ht="67.5" x14ac:dyDescent="0.2">
      <c r="B133" s="880">
        <v>1230</v>
      </c>
      <c r="C133" s="879"/>
      <c r="D133" s="878" t="s">
        <v>2554</v>
      </c>
      <c r="E133" s="877">
        <v>999</v>
      </c>
    </row>
    <row r="134" spans="2:5" s="1" customFormat="1" ht="56.25" x14ac:dyDescent="0.2">
      <c r="B134" s="880" t="s">
        <v>2553</v>
      </c>
      <c r="C134" s="879"/>
      <c r="D134" s="878" t="s">
        <v>2552</v>
      </c>
      <c r="E134" s="877">
        <v>1499</v>
      </c>
    </row>
    <row r="135" spans="2:5" s="1" customFormat="1" ht="90" x14ac:dyDescent="0.2">
      <c r="B135" s="880" t="s">
        <v>2551</v>
      </c>
      <c r="C135" s="879"/>
      <c r="D135" s="878" t="s">
        <v>2550</v>
      </c>
      <c r="E135" s="877">
        <v>1649</v>
      </c>
    </row>
    <row r="136" spans="2:5" s="1" customFormat="1" ht="56.25" x14ac:dyDescent="0.2">
      <c r="B136" s="880">
        <v>1250</v>
      </c>
      <c r="C136" s="879"/>
      <c r="D136" s="878" t="s">
        <v>2549</v>
      </c>
      <c r="E136" s="877">
        <v>1599</v>
      </c>
    </row>
    <row r="137" spans="2:5" s="1" customFormat="1" ht="90" x14ac:dyDescent="0.2">
      <c r="B137" s="880" t="s">
        <v>2548</v>
      </c>
      <c r="C137" s="879"/>
      <c r="D137" s="878" t="s">
        <v>2547</v>
      </c>
      <c r="E137" s="877">
        <v>2659</v>
      </c>
    </row>
    <row r="138" spans="2:5" s="1" customFormat="1" ht="101.25" x14ac:dyDescent="0.2">
      <c r="B138" s="880" t="s">
        <v>2546</v>
      </c>
      <c r="C138" s="879"/>
      <c r="D138" s="878" t="s">
        <v>2545</v>
      </c>
      <c r="E138" s="877">
        <v>3399</v>
      </c>
    </row>
    <row r="139" spans="2:5" s="1" customFormat="1" ht="101.25" x14ac:dyDescent="0.2">
      <c r="B139" s="880" t="s">
        <v>2544</v>
      </c>
      <c r="C139" s="879"/>
      <c r="D139" s="878" t="s">
        <v>2543</v>
      </c>
      <c r="E139" s="877">
        <v>3499</v>
      </c>
    </row>
    <row r="140" spans="2:5" s="1" customFormat="1" ht="101.25" x14ac:dyDescent="0.2">
      <c r="B140" s="880" t="s">
        <v>2542</v>
      </c>
      <c r="C140" s="879"/>
      <c r="D140" s="878" t="s">
        <v>2541</v>
      </c>
      <c r="E140" s="877">
        <v>4199</v>
      </c>
    </row>
    <row r="141" spans="2:5" s="1" customFormat="1" ht="101.25" x14ac:dyDescent="0.2">
      <c r="B141" s="880" t="s">
        <v>2540</v>
      </c>
      <c r="C141" s="879"/>
      <c r="D141" s="878" t="s">
        <v>2539</v>
      </c>
      <c r="E141" s="877">
        <v>3999</v>
      </c>
    </row>
  </sheetData>
  <autoFilter ref="B10:E10"/>
  <mergeCells count="45">
    <mergeCell ref="E10:E11"/>
    <mergeCell ref="B27:D27"/>
    <mergeCell ref="B25:D25"/>
    <mergeCell ref="B12:D12"/>
    <mergeCell ref="B20:D20"/>
    <mergeCell ref="B16:D16"/>
    <mergeCell ref="B17:D17"/>
    <mergeCell ref="B22:D22"/>
    <mergeCell ref="B60:D60"/>
    <mergeCell ref="B63:D63"/>
    <mergeCell ref="B65:D65"/>
    <mergeCell ref="B67:D67"/>
    <mergeCell ref="B10:B11"/>
    <mergeCell ref="C10:C11"/>
    <mergeCell ref="D10:D11"/>
    <mergeCell ref="B45:D45"/>
    <mergeCell ref="B46:D46"/>
    <mergeCell ref="B32:D32"/>
    <mergeCell ref="B54:D54"/>
    <mergeCell ref="B100:D100"/>
    <mergeCell ref="B40:D40"/>
    <mergeCell ref="B49:D49"/>
    <mergeCell ref="B68:D68"/>
    <mergeCell ref="B71:D71"/>
    <mergeCell ref="B76:D76"/>
    <mergeCell ref="B106:D106"/>
    <mergeCell ref="B103:D103"/>
    <mergeCell ref="B101:D101"/>
    <mergeCell ref="B83:D83"/>
    <mergeCell ref="B115:D115"/>
    <mergeCell ref="B28:D28"/>
    <mergeCell ref="B41:D41"/>
    <mergeCell ref="B35:D35"/>
    <mergeCell ref="B43:D43"/>
    <mergeCell ref="B48:D48"/>
    <mergeCell ref="B127:D127"/>
    <mergeCell ref="B97:D97"/>
    <mergeCell ref="B107:D107"/>
    <mergeCell ref="B109:D109"/>
    <mergeCell ref="B81:D81"/>
    <mergeCell ref="B84:D84"/>
    <mergeCell ref="B87:D87"/>
    <mergeCell ref="B90:D90"/>
    <mergeCell ref="B94:D94"/>
    <mergeCell ref="B112:D112"/>
  </mergeCells>
  <pageMargins left="0.34722222222222221" right="0.34722222222222221" top="0.58333333333333337" bottom="0.58333333333333337" header="0.5" footer="0.5"/>
  <pageSetup paperSize="9" fitToHeight="50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6600"/>
  </sheetPr>
  <dimension ref="A1:G224"/>
  <sheetViews>
    <sheetView workbookViewId="0">
      <selection activeCell="A6" sqref="A6"/>
    </sheetView>
  </sheetViews>
  <sheetFormatPr defaultRowHeight="11.25" x14ac:dyDescent="0.2"/>
  <cols>
    <col min="1" max="1" width="24.6640625" customWidth="1"/>
    <col min="2" max="2" width="36.83203125" customWidth="1"/>
    <col min="3" max="3" width="60.5" customWidth="1"/>
    <col min="4" max="4" width="15.1640625" customWidth="1"/>
    <col min="5" max="5" width="13.83203125" customWidth="1"/>
    <col min="6" max="6" width="14.5" customWidth="1"/>
  </cols>
  <sheetData>
    <row r="1" spans="1:6" ht="66.599999999999994" customHeight="1" x14ac:dyDescent="0.2">
      <c r="A1" s="544"/>
      <c r="B1" s="544"/>
      <c r="C1" s="544"/>
      <c r="D1" s="544"/>
      <c r="E1" s="544"/>
      <c r="F1" s="544"/>
    </row>
    <row r="2" spans="1:6" ht="12.75" x14ac:dyDescent="0.2">
      <c r="A2" s="427" t="s">
        <v>2119</v>
      </c>
      <c r="B2" s="428" t="s">
        <v>2120</v>
      </c>
      <c r="C2" s="428" t="s">
        <v>2121</v>
      </c>
      <c r="D2" s="429" t="s">
        <v>2122</v>
      </c>
      <c r="E2" s="429" t="s">
        <v>2123</v>
      </c>
      <c r="F2" s="429" t="s">
        <v>2124</v>
      </c>
    </row>
    <row r="3" spans="1:6" ht="14.25" x14ac:dyDescent="0.2">
      <c r="A3" s="430" t="s">
        <v>2125</v>
      </c>
      <c r="B3" s="431"/>
      <c r="C3" s="432"/>
      <c r="D3" s="433"/>
      <c r="E3" s="433"/>
      <c r="F3" s="434"/>
    </row>
    <row r="4" spans="1:6" ht="15" x14ac:dyDescent="0.2">
      <c r="A4" s="435" t="s">
        <v>2126</v>
      </c>
      <c r="B4" s="436"/>
      <c r="C4" s="437"/>
      <c r="D4" s="438"/>
      <c r="E4" s="438"/>
      <c r="F4" s="438"/>
    </row>
    <row r="5" spans="1:6" ht="12.75" x14ac:dyDescent="0.2">
      <c r="A5" s="439" t="s">
        <v>2127</v>
      </c>
      <c r="B5" s="439"/>
      <c r="C5" s="439"/>
      <c r="D5" s="439"/>
      <c r="E5" s="439"/>
      <c r="F5" s="439"/>
    </row>
    <row r="6" spans="1:6" ht="112.9" customHeight="1" x14ac:dyDescent="0.25">
      <c r="A6" s="440" t="s">
        <v>2128</v>
      </c>
      <c r="B6" s="441"/>
      <c r="C6" s="442" t="s">
        <v>2129</v>
      </c>
      <c r="D6" s="443">
        <v>55</v>
      </c>
      <c r="E6" s="443">
        <f>D6*1.1</f>
        <v>60.500000000000007</v>
      </c>
      <c r="F6" s="443">
        <f>D6*1.2</f>
        <v>66</v>
      </c>
    </row>
    <row r="7" spans="1:6" ht="93" customHeight="1" x14ac:dyDescent="0.25">
      <c r="A7" s="444" t="s">
        <v>2130</v>
      </c>
      <c r="B7" s="441"/>
      <c r="C7" s="442" t="s">
        <v>2131</v>
      </c>
      <c r="D7" s="445">
        <v>90</v>
      </c>
      <c r="E7" s="445">
        <v>99.000000000000014</v>
      </c>
      <c r="F7" s="445">
        <v>108</v>
      </c>
    </row>
    <row r="8" spans="1:6" ht="93" customHeight="1" x14ac:dyDescent="0.25">
      <c r="A8" s="444" t="s">
        <v>2132</v>
      </c>
      <c r="B8" s="441"/>
      <c r="C8" s="442" t="s">
        <v>2133</v>
      </c>
      <c r="D8" s="445">
        <v>130</v>
      </c>
      <c r="E8" s="445">
        <v>143</v>
      </c>
      <c r="F8" s="445">
        <v>156</v>
      </c>
    </row>
    <row r="9" spans="1:6" ht="115.9" customHeight="1" x14ac:dyDescent="0.25">
      <c r="A9" s="440" t="s">
        <v>2134</v>
      </c>
      <c r="B9" s="441"/>
      <c r="C9" s="442" t="s">
        <v>2135</v>
      </c>
      <c r="D9" s="443">
        <v>112</v>
      </c>
      <c r="E9" s="443">
        <f>D9*1.1</f>
        <v>123.20000000000002</v>
      </c>
      <c r="F9" s="443">
        <f>D9*1.2</f>
        <v>134.4</v>
      </c>
    </row>
    <row r="10" spans="1:6" ht="100.9" customHeight="1" x14ac:dyDescent="0.25">
      <c r="A10" s="444" t="s">
        <v>2136</v>
      </c>
      <c r="B10" s="441"/>
      <c r="C10" s="442" t="s">
        <v>2137</v>
      </c>
      <c r="D10" s="445">
        <v>110</v>
      </c>
      <c r="E10" s="445">
        <v>121.00000000000001</v>
      </c>
      <c r="F10" s="445">
        <v>132</v>
      </c>
    </row>
    <row r="11" spans="1:6" ht="75" customHeight="1" x14ac:dyDescent="0.25">
      <c r="A11" s="444" t="s">
        <v>2138</v>
      </c>
      <c r="B11" s="441"/>
      <c r="C11" s="442" t="s">
        <v>2139</v>
      </c>
      <c r="D11" s="443">
        <v>120</v>
      </c>
      <c r="E11" s="443">
        <f>D11*1.1</f>
        <v>132</v>
      </c>
      <c r="F11" s="443">
        <f>D11*1.2</f>
        <v>144</v>
      </c>
    </row>
    <row r="12" spans="1:6" ht="101.45" customHeight="1" x14ac:dyDescent="0.25">
      <c r="A12" s="444" t="s">
        <v>2140</v>
      </c>
      <c r="B12" s="441"/>
      <c r="C12" s="446" t="s">
        <v>2141</v>
      </c>
      <c r="D12" s="443">
        <v>70</v>
      </c>
      <c r="E12" s="443">
        <v>77</v>
      </c>
      <c r="F12" s="443">
        <v>84</v>
      </c>
    </row>
    <row r="13" spans="1:6" ht="99" customHeight="1" x14ac:dyDescent="0.25">
      <c r="A13" s="440" t="s">
        <v>2142</v>
      </c>
      <c r="B13" s="441"/>
      <c r="C13" s="446" t="s">
        <v>2143</v>
      </c>
      <c r="D13" s="443">
        <v>76</v>
      </c>
      <c r="E13" s="443">
        <f>D13*1.1</f>
        <v>83.600000000000009</v>
      </c>
      <c r="F13" s="443">
        <f>D13*1.2</f>
        <v>91.2</v>
      </c>
    </row>
    <row r="14" spans="1:6" ht="76.900000000000006" customHeight="1" x14ac:dyDescent="0.25">
      <c r="A14" s="444" t="s">
        <v>2144</v>
      </c>
      <c r="B14" s="441"/>
      <c r="C14" s="447" t="s">
        <v>2145</v>
      </c>
      <c r="D14" s="445">
        <v>110</v>
      </c>
      <c r="E14" s="445">
        <v>121.00000000000001</v>
      </c>
      <c r="F14" s="445">
        <v>132</v>
      </c>
    </row>
    <row r="15" spans="1:6" ht="101.45" customHeight="1" x14ac:dyDescent="0.2">
      <c r="A15" s="444" t="s">
        <v>2146</v>
      </c>
      <c r="B15" s="374"/>
      <c r="C15" s="446" t="s">
        <v>2147</v>
      </c>
      <c r="D15" s="445">
        <v>63</v>
      </c>
      <c r="E15" s="445">
        <v>69.300000000000011</v>
      </c>
      <c r="F15" s="445">
        <v>75.599999999999994</v>
      </c>
    </row>
    <row r="16" spans="1:6" ht="93.6" customHeight="1" x14ac:dyDescent="0.2">
      <c r="A16" s="444" t="s">
        <v>2148</v>
      </c>
      <c r="B16" s="374"/>
      <c r="C16" s="446" t="s">
        <v>2149</v>
      </c>
      <c r="D16" s="443">
        <v>50</v>
      </c>
      <c r="E16" s="443">
        <v>55.000000000000007</v>
      </c>
      <c r="F16" s="443">
        <v>60</v>
      </c>
    </row>
    <row r="17" spans="1:6" ht="102" customHeight="1" x14ac:dyDescent="0.25">
      <c r="A17" s="444" t="s">
        <v>2150</v>
      </c>
      <c r="B17" s="441"/>
      <c r="C17" s="446" t="s">
        <v>2151</v>
      </c>
      <c r="D17" s="445">
        <v>41</v>
      </c>
      <c r="E17" s="445">
        <v>45.1</v>
      </c>
      <c r="F17" s="445">
        <v>49.199999999999996</v>
      </c>
    </row>
    <row r="18" spans="1:6" ht="108" customHeight="1" x14ac:dyDescent="0.25">
      <c r="A18" s="440" t="s">
        <v>2152</v>
      </c>
      <c r="B18" s="441"/>
      <c r="C18" s="446" t="s">
        <v>2153</v>
      </c>
      <c r="D18" s="443">
        <v>43</v>
      </c>
      <c r="E18" s="443">
        <f>D18*1.1</f>
        <v>47.300000000000004</v>
      </c>
      <c r="F18" s="443">
        <f>D18*1.2</f>
        <v>51.6</v>
      </c>
    </row>
    <row r="19" spans="1:6" ht="93" customHeight="1" x14ac:dyDescent="0.2">
      <c r="A19" s="444" t="s">
        <v>2154</v>
      </c>
      <c r="B19" s="374"/>
      <c r="C19" s="446" t="s">
        <v>2155</v>
      </c>
      <c r="D19" s="443">
        <v>34</v>
      </c>
      <c r="E19" s="443">
        <v>37.400000000000006</v>
      </c>
      <c r="F19" s="443">
        <v>40.799999999999997</v>
      </c>
    </row>
    <row r="20" spans="1:6" ht="99" customHeight="1" x14ac:dyDescent="0.2">
      <c r="A20" s="444" t="s">
        <v>2156</v>
      </c>
      <c r="B20" s="374"/>
      <c r="C20" s="446" t="s">
        <v>2157</v>
      </c>
      <c r="D20" s="445">
        <v>26</v>
      </c>
      <c r="E20" s="445">
        <v>28.6</v>
      </c>
      <c r="F20" s="445">
        <v>31.2</v>
      </c>
    </row>
    <row r="21" spans="1:6" ht="87" customHeight="1" x14ac:dyDescent="0.2">
      <c r="A21" s="440" t="s">
        <v>2158</v>
      </c>
      <c r="B21" s="374"/>
      <c r="C21" s="446" t="s">
        <v>2159</v>
      </c>
      <c r="D21" s="445">
        <v>23</v>
      </c>
      <c r="E21" s="445">
        <v>25.3</v>
      </c>
      <c r="F21" s="445">
        <v>27.599999999999998</v>
      </c>
    </row>
    <row r="22" spans="1:6" ht="95.45" customHeight="1" x14ac:dyDescent="0.2">
      <c r="A22" s="444" t="s">
        <v>2160</v>
      </c>
      <c r="B22" s="374"/>
      <c r="C22" s="446" t="s">
        <v>2161</v>
      </c>
      <c r="D22" s="445">
        <v>26</v>
      </c>
      <c r="E22" s="445">
        <v>28.6</v>
      </c>
      <c r="F22" s="445">
        <v>31.2</v>
      </c>
    </row>
    <row r="23" spans="1:6" ht="12.75" x14ac:dyDescent="0.2">
      <c r="A23" s="448" t="s">
        <v>2162</v>
      </c>
      <c r="B23" s="439"/>
      <c r="C23" s="439"/>
      <c r="D23" s="448"/>
      <c r="E23" s="448"/>
      <c r="F23" s="448"/>
    </row>
    <row r="24" spans="1:6" ht="77.45" customHeight="1" x14ac:dyDescent="0.25">
      <c r="A24" s="444" t="s">
        <v>2163</v>
      </c>
      <c r="B24" s="441"/>
      <c r="C24" s="446" t="s">
        <v>2164</v>
      </c>
      <c r="D24" s="445">
        <v>54</v>
      </c>
      <c r="E24" s="445">
        <v>59.400000000000006</v>
      </c>
      <c r="F24" s="445">
        <v>64.8</v>
      </c>
    </row>
    <row r="25" spans="1:6" ht="94.15" customHeight="1" x14ac:dyDescent="0.25">
      <c r="A25" s="440" t="s">
        <v>2165</v>
      </c>
      <c r="B25" s="441"/>
      <c r="C25" s="446" t="s">
        <v>2166</v>
      </c>
      <c r="D25" s="443">
        <v>56</v>
      </c>
      <c r="E25" s="443">
        <f>D25*1.1</f>
        <v>61.600000000000009</v>
      </c>
      <c r="F25" s="443">
        <f>D25*1.2</f>
        <v>67.2</v>
      </c>
    </row>
    <row r="26" spans="1:6" ht="90.6" customHeight="1" x14ac:dyDescent="0.25">
      <c r="A26" s="444" t="s">
        <v>2167</v>
      </c>
      <c r="B26" s="441"/>
      <c r="C26" s="446" t="s">
        <v>2168</v>
      </c>
      <c r="D26" s="445">
        <v>47</v>
      </c>
      <c r="E26" s="445">
        <v>51.7</v>
      </c>
      <c r="F26" s="445">
        <v>56.4</v>
      </c>
    </row>
    <row r="27" spans="1:6" ht="101.45" customHeight="1" x14ac:dyDescent="0.25">
      <c r="A27" s="444" t="s">
        <v>2169</v>
      </c>
      <c r="B27" s="441"/>
      <c r="C27" s="446" t="s">
        <v>2170</v>
      </c>
      <c r="D27" s="445">
        <v>38</v>
      </c>
      <c r="E27" s="445">
        <v>41.800000000000004</v>
      </c>
      <c r="F27" s="445">
        <v>45.6</v>
      </c>
    </row>
    <row r="28" spans="1:6" ht="88.9" customHeight="1" x14ac:dyDescent="0.25">
      <c r="A28" s="444" t="s">
        <v>2171</v>
      </c>
      <c r="B28" s="441"/>
      <c r="C28" s="446" t="s">
        <v>2172</v>
      </c>
      <c r="D28" s="443">
        <v>46</v>
      </c>
      <c r="E28" s="443">
        <v>50.6</v>
      </c>
      <c r="F28" s="443">
        <v>55.199999999999996</v>
      </c>
    </row>
    <row r="29" spans="1:6" ht="98.45" customHeight="1" x14ac:dyDescent="0.25">
      <c r="A29" s="440" t="s">
        <v>2173</v>
      </c>
      <c r="B29" s="441"/>
      <c r="C29" s="446" t="s">
        <v>2174</v>
      </c>
      <c r="D29" s="443">
        <v>52</v>
      </c>
      <c r="E29" s="443">
        <f>D29*1.1</f>
        <v>57.2</v>
      </c>
      <c r="F29" s="443">
        <f>D29*1.2</f>
        <v>62.4</v>
      </c>
    </row>
    <row r="30" spans="1:6" ht="93" customHeight="1" x14ac:dyDescent="0.25">
      <c r="A30" s="444" t="s">
        <v>2175</v>
      </c>
      <c r="B30" s="441"/>
      <c r="C30" s="447" t="s">
        <v>2176</v>
      </c>
      <c r="D30" s="445">
        <v>40</v>
      </c>
      <c r="E30" s="445">
        <v>44</v>
      </c>
      <c r="F30" s="445">
        <v>48</v>
      </c>
    </row>
    <row r="31" spans="1:6" ht="91.15" customHeight="1" x14ac:dyDescent="0.25">
      <c r="A31" s="444" t="s">
        <v>2177</v>
      </c>
      <c r="B31" s="441"/>
      <c r="C31" s="446" t="s">
        <v>2178</v>
      </c>
      <c r="D31" s="443">
        <v>35</v>
      </c>
      <c r="E31" s="443">
        <v>38.5</v>
      </c>
      <c r="F31" s="443">
        <v>42</v>
      </c>
    </row>
    <row r="32" spans="1:6" ht="113.45" customHeight="1" x14ac:dyDescent="0.25">
      <c r="A32" s="440" t="s">
        <v>2179</v>
      </c>
      <c r="B32" s="441"/>
      <c r="C32" s="446" t="s">
        <v>2180</v>
      </c>
      <c r="D32" s="443">
        <v>80</v>
      </c>
      <c r="E32" s="443">
        <f>D32*1.1</f>
        <v>88</v>
      </c>
      <c r="F32" s="443">
        <f>D32*1.2</f>
        <v>96</v>
      </c>
    </row>
    <row r="33" spans="1:6" ht="97.9" customHeight="1" x14ac:dyDescent="0.2">
      <c r="A33" s="444" t="s">
        <v>2181</v>
      </c>
      <c r="B33" s="374"/>
      <c r="C33" s="446" t="s">
        <v>2182</v>
      </c>
      <c r="D33" s="443">
        <v>50</v>
      </c>
      <c r="E33" s="443">
        <f>D33*1.1</f>
        <v>55.000000000000007</v>
      </c>
      <c r="F33" s="443">
        <f>D33*1.2</f>
        <v>60</v>
      </c>
    </row>
    <row r="34" spans="1:6" ht="117.6" customHeight="1" x14ac:dyDescent="0.2">
      <c r="A34" s="440" t="s">
        <v>2183</v>
      </c>
      <c r="B34" s="374"/>
      <c r="C34" s="446" t="s">
        <v>2184</v>
      </c>
      <c r="D34" s="443">
        <v>45</v>
      </c>
      <c r="E34" s="443">
        <v>49.500000000000007</v>
      </c>
      <c r="F34" s="443">
        <v>54</v>
      </c>
    </row>
    <row r="35" spans="1:6" ht="86.45" customHeight="1" x14ac:dyDescent="0.2">
      <c r="A35" s="444" t="s">
        <v>2185</v>
      </c>
      <c r="B35" s="374"/>
      <c r="C35" s="446" t="s">
        <v>2186</v>
      </c>
      <c r="D35" s="443">
        <v>41</v>
      </c>
      <c r="E35" s="443">
        <f>D35*1.1</f>
        <v>45.1</v>
      </c>
      <c r="F35" s="443">
        <f>D35*1.2</f>
        <v>49.199999999999996</v>
      </c>
    </row>
    <row r="36" spans="1:6" ht="81" customHeight="1" x14ac:dyDescent="0.2">
      <c r="A36" s="444" t="s">
        <v>2187</v>
      </c>
      <c r="B36" s="374"/>
      <c r="C36" s="446" t="s">
        <v>2188</v>
      </c>
      <c r="D36" s="445">
        <v>35</v>
      </c>
      <c r="E36" s="445">
        <v>38.5</v>
      </c>
      <c r="F36" s="445">
        <v>42</v>
      </c>
    </row>
    <row r="37" spans="1:6" ht="87.6" customHeight="1" x14ac:dyDescent="0.2">
      <c r="A37" s="444" t="s">
        <v>2189</v>
      </c>
      <c r="B37" s="374"/>
      <c r="C37" s="446" t="s">
        <v>2190</v>
      </c>
      <c r="D37" s="445">
        <v>28</v>
      </c>
      <c r="E37" s="445">
        <v>30.800000000000004</v>
      </c>
      <c r="F37" s="445">
        <v>33.6</v>
      </c>
    </row>
    <row r="38" spans="1:6" ht="77.45" customHeight="1" x14ac:dyDescent="0.2">
      <c r="A38" s="444" t="s">
        <v>2191</v>
      </c>
      <c r="B38" s="374"/>
      <c r="C38" s="446" t="s">
        <v>2192</v>
      </c>
      <c r="D38" s="445">
        <v>44</v>
      </c>
      <c r="E38" s="445">
        <v>48.400000000000006</v>
      </c>
      <c r="F38" s="445">
        <v>52.8</v>
      </c>
    </row>
    <row r="39" spans="1:6" ht="82.15" customHeight="1" x14ac:dyDescent="0.2">
      <c r="A39" s="444" t="s">
        <v>2193</v>
      </c>
      <c r="B39" s="374"/>
      <c r="C39" s="446" t="s">
        <v>2194</v>
      </c>
      <c r="D39" s="445">
        <v>36</v>
      </c>
      <c r="E39" s="445">
        <v>39.6</v>
      </c>
      <c r="F39" s="445">
        <v>43.199999999999996</v>
      </c>
    </row>
    <row r="40" spans="1:6" ht="82.15" customHeight="1" x14ac:dyDescent="0.2">
      <c r="A40" s="444" t="s">
        <v>2195</v>
      </c>
      <c r="B40" s="374"/>
      <c r="C40" s="446" t="s">
        <v>2196</v>
      </c>
      <c r="D40" s="445">
        <v>27</v>
      </c>
      <c r="E40" s="445">
        <v>29.700000000000003</v>
      </c>
      <c r="F40" s="445">
        <v>32.4</v>
      </c>
    </row>
    <row r="41" spans="1:6" ht="78.599999999999994" customHeight="1" x14ac:dyDescent="0.2">
      <c r="A41" s="444" t="s">
        <v>2197</v>
      </c>
      <c r="B41" s="374"/>
      <c r="C41" s="447" t="s">
        <v>2198</v>
      </c>
      <c r="D41" s="445">
        <v>16.100000000000001</v>
      </c>
      <c r="E41" s="445">
        <v>17.710000000000004</v>
      </c>
      <c r="F41" s="445">
        <v>19.32</v>
      </c>
    </row>
    <row r="42" spans="1:6" ht="93.6" customHeight="1" x14ac:dyDescent="0.2">
      <c r="A42" s="440" t="s">
        <v>2199</v>
      </c>
      <c r="B42" s="374"/>
      <c r="C42" s="447" t="s">
        <v>2200</v>
      </c>
      <c r="D42" s="443">
        <v>19</v>
      </c>
      <c r="E42" s="443">
        <v>20.900000000000002</v>
      </c>
      <c r="F42" s="443">
        <v>22.8</v>
      </c>
    </row>
    <row r="43" spans="1:6" ht="95.45" customHeight="1" x14ac:dyDescent="0.2">
      <c r="A43" s="444" t="s">
        <v>2201</v>
      </c>
      <c r="B43" s="374"/>
      <c r="C43" s="447" t="s">
        <v>2202</v>
      </c>
      <c r="D43" s="445">
        <v>23</v>
      </c>
      <c r="E43" s="445">
        <v>25.3</v>
      </c>
      <c r="F43" s="445">
        <v>27.599999999999998</v>
      </c>
    </row>
    <row r="44" spans="1:6" ht="12.75" x14ac:dyDescent="0.2">
      <c r="A44" s="439" t="s">
        <v>2203</v>
      </c>
      <c r="B44" s="439"/>
      <c r="C44" s="439"/>
      <c r="D44" s="448"/>
      <c r="E44" s="448"/>
      <c r="F44" s="448"/>
    </row>
    <row r="45" spans="1:6" ht="129.6" customHeight="1" x14ac:dyDescent="0.2">
      <c r="A45" s="444" t="s">
        <v>2204</v>
      </c>
      <c r="B45" s="374"/>
      <c r="C45" s="449" t="s">
        <v>2205</v>
      </c>
      <c r="D45" s="445">
        <v>280</v>
      </c>
      <c r="E45" s="445">
        <v>308</v>
      </c>
      <c r="F45" s="445">
        <v>336</v>
      </c>
    </row>
    <row r="46" spans="1:6" ht="121.9" customHeight="1" x14ac:dyDescent="0.2">
      <c r="A46" s="444" t="s">
        <v>2206</v>
      </c>
      <c r="B46" s="374"/>
      <c r="C46" s="449" t="s">
        <v>2207</v>
      </c>
      <c r="D46" s="445">
        <v>380</v>
      </c>
      <c r="E46" s="445">
        <v>418.00000000000006</v>
      </c>
      <c r="F46" s="445">
        <v>456</v>
      </c>
    </row>
    <row r="47" spans="1:6" ht="15.75" x14ac:dyDescent="0.2">
      <c r="A47" s="450" t="s">
        <v>2208</v>
      </c>
      <c r="B47" s="436"/>
      <c r="C47" s="437"/>
      <c r="D47" s="451"/>
      <c r="E47" s="451"/>
      <c r="F47" s="451"/>
    </row>
    <row r="48" spans="1:6" ht="12.75" x14ac:dyDescent="0.2">
      <c r="A48" s="448" t="s">
        <v>2209</v>
      </c>
      <c r="B48" s="439"/>
      <c r="C48" s="439"/>
      <c r="D48" s="448"/>
      <c r="E48" s="448"/>
      <c r="F48" s="448"/>
    </row>
    <row r="49" spans="1:6" ht="97.15" customHeight="1" x14ac:dyDescent="0.2">
      <c r="A49" s="444" t="s">
        <v>2210</v>
      </c>
      <c r="B49" s="374"/>
      <c r="C49" s="449" t="s">
        <v>2211</v>
      </c>
      <c r="D49" s="445">
        <v>24.5</v>
      </c>
      <c r="E49" s="445">
        <v>26.950000000000003</v>
      </c>
      <c r="F49" s="445">
        <v>29.4</v>
      </c>
    </row>
    <row r="50" spans="1:6" ht="12.75" x14ac:dyDescent="0.2">
      <c r="A50" s="439" t="s">
        <v>2212</v>
      </c>
      <c r="B50" s="439"/>
      <c r="C50" s="439"/>
      <c r="D50" s="448"/>
      <c r="E50" s="448"/>
      <c r="F50" s="448"/>
    </row>
    <row r="51" spans="1:6" ht="103.9" customHeight="1" x14ac:dyDescent="0.2">
      <c r="A51" s="444" t="s">
        <v>2213</v>
      </c>
      <c r="B51" s="374"/>
      <c r="C51" s="449" t="s">
        <v>2214</v>
      </c>
      <c r="D51" s="445">
        <v>29</v>
      </c>
      <c r="E51" s="445">
        <v>31.900000000000002</v>
      </c>
      <c r="F51" s="445">
        <v>34.799999999999997</v>
      </c>
    </row>
    <row r="52" spans="1:6" ht="106.9" customHeight="1" x14ac:dyDescent="0.2">
      <c r="A52" s="444" t="s">
        <v>2215</v>
      </c>
      <c r="B52" s="374"/>
      <c r="C52" s="449" t="s">
        <v>2216</v>
      </c>
      <c r="D52" s="445">
        <v>24.5</v>
      </c>
      <c r="E52" s="445">
        <v>26.950000000000003</v>
      </c>
      <c r="F52" s="445">
        <v>29.4</v>
      </c>
    </row>
    <row r="53" spans="1:6" ht="12.75" x14ac:dyDescent="0.2">
      <c r="A53" s="452" t="s">
        <v>154</v>
      </c>
      <c r="B53" s="453" t="s">
        <v>2120</v>
      </c>
      <c r="C53" s="453" t="s">
        <v>2121</v>
      </c>
      <c r="D53" s="454" t="s">
        <v>2217</v>
      </c>
      <c r="E53" s="454" t="s">
        <v>2218</v>
      </c>
      <c r="F53" s="453" t="s">
        <v>2219</v>
      </c>
    </row>
    <row r="54" spans="1:6" ht="14.25" x14ac:dyDescent="0.2">
      <c r="A54" s="455" t="s">
        <v>2220</v>
      </c>
      <c r="B54" s="456"/>
      <c r="C54" s="456"/>
      <c r="D54" s="457"/>
      <c r="E54" s="458"/>
      <c r="F54" s="458"/>
    </row>
    <row r="55" spans="1:6" ht="12.75" x14ac:dyDescent="0.2">
      <c r="A55" s="439" t="s">
        <v>2221</v>
      </c>
      <c r="B55" s="439"/>
      <c r="C55" s="439"/>
      <c r="D55" s="439"/>
      <c r="E55" s="439"/>
      <c r="F55" s="439"/>
    </row>
    <row r="56" spans="1:6" ht="123.75" x14ac:dyDescent="0.25">
      <c r="A56" s="459" t="s">
        <v>2222</v>
      </c>
      <c r="B56" s="460"/>
      <c r="C56" s="461" t="s">
        <v>2223</v>
      </c>
      <c r="D56" s="462">
        <v>140</v>
      </c>
      <c r="E56" s="462">
        <f>D56*1.1</f>
        <v>154</v>
      </c>
      <c r="F56" s="462">
        <f>D56*1.2</f>
        <v>168</v>
      </c>
    </row>
    <row r="57" spans="1:6" ht="112.5" x14ac:dyDescent="0.25">
      <c r="A57" s="463" t="s">
        <v>2224</v>
      </c>
      <c r="B57" s="460" t="s">
        <v>2225</v>
      </c>
      <c r="C57" s="461" t="s">
        <v>2226</v>
      </c>
      <c r="D57" s="464">
        <v>50</v>
      </c>
      <c r="E57" s="464">
        <v>55.000000000000007</v>
      </c>
      <c r="F57" s="464">
        <v>60</v>
      </c>
    </row>
    <row r="58" spans="1:6" ht="101.25" x14ac:dyDescent="0.25">
      <c r="A58" s="463" t="s">
        <v>2227</v>
      </c>
      <c r="B58" s="460" t="s">
        <v>2225</v>
      </c>
      <c r="C58" s="461" t="s">
        <v>2228</v>
      </c>
      <c r="D58" s="445">
        <v>78</v>
      </c>
      <c r="E58" s="445">
        <f>D58*1.1</f>
        <v>85.800000000000011</v>
      </c>
      <c r="F58" s="445">
        <f>D58*1.2</f>
        <v>93.6</v>
      </c>
    </row>
    <row r="59" spans="1:6" ht="123.75" x14ac:dyDescent="0.25">
      <c r="A59" s="463" t="s">
        <v>2229</v>
      </c>
      <c r="B59" s="460"/>
      <c r="C59" s="461" t="s">
        <v>2230</v>
      </c>
      <c r="D59" s="464">
        <v>80</v>
      </c>
      <c r="E59" s="464">
        <v>88</v>
      </c>
      <c r="F59" s="464">
        <v>96</v>
      </c>
    </row>
    <row r="60" spans="1:6" ht="101.25" x14ac:dyDescent="0.2">
      <c r="A60" s="463" t="s">
        <v>2231</v>
      </c>
      <c r="B60" s="465"/>
      <c r="C60" s="461" t="s">
        <v>2232</v>
      </c>
      <c r="D60" s="464">
        <v>110</v>
      </c>
      <c r="E60" s="445">
        <f>D60*1.1</f>
        <v>121.00000000000001</v>
      </c>
      <c r="F60" s="445">
        <f>D60*1.2</f>
        <v>132</v>
      </c>
    </row>
    <row r="61" spans="1:6" ht="90" x14ac:dyDescent="0.25">
      <c r="A61" s="463" t="s">
        <v>2233</v>
      </c>
      <c r="B61" s="460"/>
      <c r="C61" s="461" t="s">
        <v>2234</v>
      </c>
      <c r="D61" s="464">
        <v>50</v>
      </c>
      <c r="E61" s="445">
        <f>D61*1.1</f>
        <v>55.000000000000007</v>
      </c>
      <c r="F61" s="445">
        <f>D61*1.2</f>
        <v>60</v>
      </c>
    </row>
    <row r="62" spans="1:6" ht="90" x14ac:dyDescent="0.25">
      <c r="A62" s="463" t="s">
        <v>2235</v>
      </c>
      <c r="B62" s="460"/>
      <c r="C62" s="461" t="s">
        <v>2236</v>
      </c>
      <c r="D62" s="464">
        <v>50.6</v>
      </c>
      <c r="E62" s="464">
        <v>55.660000000000004</v>
      </c>
      <c r="F62" s="464">
        <v>60.72</v>
      </c>
    </row>
    <row r="63" spans="1:6" ht="90" x14ac:dyDescent="0.25">
      <c r="A63" s="463" t="s">
        <v>2237</v>
      </c>
      <c r="B63" s="460"/>
      <c r="C63" s="461" t="s">
        <v>2238</v>
      </c>
      <c r="D63" s="466">
        <v>88</v>
      </c>
      <c r="E63" s="443">
        <v>96.800000000000011</v>
      </c>
      <c r="F63" s="443">
        <v>105.6</v>
      </c>
    </row>
    <row r="64" spans="1:6" ht="90" x14ac:dyDescent="0.25">
      <c r="A64" s="463" t="s">
        <v>2239</v>
      </c>
      <c r="B64" s="460"/>
      <c r="C64" s="461" t="s">
        <v>2240</v>
      </c>
      <c r="D64" s="445">
        <v>86</v>
      </c>
      <c r="E64" s="445">
        <f>D64*1.1</f>
        <v>94.600000000000009</v>
      </c>
      <c r="F64" s="445">
        <f>D64*1.2</f>
        <v>103.2</v>
      </c>
    </row>
    <row r="65" spans="1:6" ht="112.5" x14ac:dyDescent="0.25">
      <c r="A65" s="463" t="s">
        <v>2241</v>
      </c>
      <c r="B65" s="460" t="s">
        <v>2242</v>
      </c>
      <c r="C65" s="461" t="s">
        <v>2243</v>
      </c>
      <c r="D65" s="445">
        <v>95</v>
      </c>
      <c r="E65" s="464">
        <v>104.50000000000001</v>
      </c>
      <c r="F65" s="464">
        <v>114</v>
      </c>
    </row>
    <row r="66" spans="1:6" ht="112.5" x14ac:dyDescent="0.25">
      <c r="A66" s="463" t="s">
        <v>2244</v>
      </c>
      <c r="B66" s="460" t="s">
        <v>2245</v>
      </c>
      <c r="C66" s="461" t="s">
        <v>2246</v>
      </c>
      <c r="D66" s="463">
        <v>65</v>
      </c>
      <c r="E66" s="445">
        <f>D66*1.1</f>
        <v>71.5</v>
      </c>
      <c r="F66" s="445">
        <f>D66*1.2</f>
        <v>78</v>
      </c>
    </row>
    <row r="67" spans="1:6" ht="12.75" x14ac:dyDescent="0.2">
      <c r="A67" s="439" t="s">
        <v>2247</v>
      </c>
      <c r="B67" s="448"/>
      <c r="C67" s="439"/>
      <c r="D67" s="448"/>
      <c r="E67" s="448"/>
      <c r="F67" s="448"/>
    </row>
    <row r="68" spans="1:6" ht="101.25" x14ac:dyDescent="0.25">
      <c r="A68" s="463" t="s">
        <v>2248</v>
      </c>
      <c r="B68" s="460" t="s">
        <v>2225</v>
      </c>
      <c r="C68" s="461" t="s">
        <v>2249</v>
      </c>
      <c r="D68" s="464">
        <v>75</v>
      </c>
      <c r="E68" s="445">
        <f>D68*1.1</f>
        <v>82.5</v>
      </c>
      <c r="F68" s="445">
        <f>D68*1.2</f>
        <v>90</v>
      </c>
    </row>
    <row r="69" spans="1:6" ht="112.5" x14ac:dyDescent="0.25">
      <c r="A69" s="463" t="s">
        <v>2250</v>
      </c>
      <c r="B69" s="460" t="s">
        <v>2225</v>
      </c>
      <c r="C69" s="461" t="s">
        <v>2251</v>
      </c>
      <c r="D69" s="464">
        <v>100</v>
      </c>
      <c r="E69" s="464">
        <v>110.00000000000001</v>
      </c>
      <c r="F69" s="464">
        <v>120</v>
      </c>
    </row>
    <row r="70" spans="1:6" ht="123.75" x14ac:dyDescent="0.25">
      <c r="A70" s="463" t="s">
        <v>2252</v>
      </c>
      <c r="B70" s="460"/>
      <c r="C70" s="461" t="s">
        <v>2253</v>
      </c>
      <c r="D70" s="464">
        <v>112</v>
      </c>
      <c r="E70" s="464">
        <v>123.20000000000002</v>
      </c>
      <c r="F70" s="464">
        <v>134.4</v>
      </c>
    </row>
    <row r="71" spans="1:6" ht="112.5" x14ac:dyDescent="0.25">
      <c r="A71" s="463" t="s">
        <v>2254</v>
      </c>
      <c r="B71" s="460"/>
      <c r="C71" s="467" t="s">
        <v>2255</v>
      </c>
      <c r="D71" s="464">
        <v>125</v>
      </c>
      <c r="E71" s="464">
        <v>137.5</v>
      </c>
      <c r="F71" s="464">
        <v>150</v>
      </c>
    </row>
    <row r="72" spans="1:6" ht="101.25" x14ac:dyDescent="0.25">
      <c r="A72" s="463" t="s">
        <v>2256</v>
      </c>
      <c r="B72" s="460"/>
      <c r="C72" s="467" t="s">
        <v>2257</v>
      </c>
      <c r="D72" s="464">
        <v>82</v>
      </c>
      <c r="E72" s="445">
        <f>D72*1.1</f>
        <v>90.2</v>
      </c>
      <c r="F72" s="445">
        <f>D72*1.2</f>
        <v>98.399999999999991</v>
      </c>
    </row>
    <row r="73" spans="1:6" ht="112.5" x14ac:dyDescent="0.25">
      <c r="A73" s="463" t="s">
        <v>2258</v>
      </c>
      <c r="B73" s="460" t="s">
        <v>2245</v>
      </c>
      <c r="C73" s="461" t="s">
        <v>2259</v>
      </c>
      <c r="D73" s="464">
        <v>125</v>
      </c>
      <c r="E73" s="464">
        <v>137.5</v>
      </c>
      <c r="F73" s="464">
        <v>150</v>
      </c>
    </row>
    <row r="74" spans="1:6" ht="123.75" x14ac:dyDescent="0.25">
      <c r="A74" s="463" t="s">
        <v>2260</v>
      </c>
      <c r="B74" s="460" t="s">
        <v>2245</v>
      </c>
      <c r="C74" s="461" t="s">
        <v>2261</v>
      </c>
      <c r="D74" s="464">
        <v>90</v>
      </c>
      <c r="E74" s="464">
        <v>99.000000000000014</v>
      </c>
      <c r="F74" s="464">
        <v>108</v>
      </c>
    </row>
    <row r="75" spans="1:6" ht="12.75" x14ac:dyDescent="0.2">
      <c r="A75" s="439" t="s">
        <v>2262</v>
      </c>
      <c r="B75" s="448"/>
      <c r="C75" s="439"/>
      <c r="D75" s="448"/>
      <c r="E75" s="448"/>
      <c r="F75" s="448"/>
    </row>
    <row r="76" spans="1:6" ht="101.25" x14ac:dyDescent="0.25">
      <c r="A76" s="463" t="s">
        <v>2263</v>
      </c>
      <c r="B76" s="460"/>
      <c r="C76" s="467" t="s">
        <v>2264</v>
      </c>
      <c r="D76" s="464">
        <v>145</v>
      </c>
      <c r="E76" s="464">
        <v>159.5</v>
      </c>
      <c r="F76" s="464">
        <v>174</v>
      </c>
    </row>
    <row r="77" spans="1:6" ht="123.75" x14ac:dyDescent="0.25">
      <c r="A77" s="463" t="s">
        <v>2265</v>
      </c>
      <c r="B77" s="460"/>
      <c r="C77" s="468" t="s">
        <v>2266</v>
      </c>
      <c r="D77" s="464">
        <v>240</v>
      </c>
      <c r="E77" s="445">
        <f>D77*1.1</f>
        <v>264</v>
      </c>
      <c r="F77" s="445">
        <f>D77*1.2</f>
        <v>288</v>
      </c>
    </row>
    <row r="78" spans="1:6" ht="123.75" x14ac:dyDescent="0.25">
      <c r="A78" s="463" t="s">
        <v>2267</v>
      </c>
      <c r="B78" s="460" t="s">
        <v>2225</v>
      </c>
      <c r="C78" s="468" t="s">
        <v>2268</v>
      </c>
      <c r="D78" s="464">
        <v>172</v>
      </c>
      <c r="E78" s="445">
        <f>D78*1.1</f>
        <v>189.20000000000002</v>
      </c>
      <c r="F78" s="445">
        <f>D78*1.2</f>
        <v>206.4</v>
      </c>
    </row>
    <row r="79" spans="1:6" ht="123.75" x14ac:dyDescent="0.25">
      <c r="A79" s="463" t="s">
        <v>2269</v>
      </c>
      <c r="B79" s="460" t="s">
        <v>2245</v>
      </c>
      <c r="C79" s="468" t="s">
        <v>2270</v>
      </c>
      <c r="D79" s="464">
        <v>172</v>
      </c>
      <c r="E79" s="464">
        <v>189.20000000000002</v>
      </c>
      <c r="F79" s="464">
        <v>206.4</v>
      </c>
    </row>
    <row r="80" spans="1:6" ht="123.75" x14ac:dyDescent="0.25">
      <c r="A80" s="463" t="s">
        <v>2271</v>
      </c>
      <c r="B80" s="460"/>
      <c r="C80" s="468" t="s">
        <v>2272</v>
      </c>
      <c r="D80" s="464">
        <v>260</v>
      </c>
      <c r="E80" s="464">
        <v>286</v>
      </c>
      <c r="F80" s="464">
        <v>312</v>
      </c>
    </row>
    <row r="81" spans="1:6" ht="112.5" x14ac:dyDescent="0.25">
      <c r="A81" s="463" t="s">
        <v>2273</v>
      </c>
      <c r="B81" s="460"/>
      <c r="C81" s="467" t="s">
        <v>2274</v>
      </c>
      <c r="D81" s="466">
        <v>400</v>
      </c>
      <c r="E81" s="466">
        <f>D81*1.1</f>
        <v>440.00000000000006</v>
      </c>
      <c r="F81" s="466">
        <f>D81*1.2</f>
        <v>480</v>
      </c>
    </row>
    <row r="82" spans="1:6" ht="14.25" x14ac:dyDescent="0.2">
      <c r="A82" s="455" t="s">
        <v>2275</v>
      </c>
      <c r="B82" s="456"/>
      <c r="C82" s="456"/>
      <c r="D82" s="457"/>
      <c r="E82" s="457"/>
      <c r="F82" s="457"/>
    </row>
    <row r="83" spans="1:6" ht="12.75" x14ac:dyDescent="0.2">
      <c r="A83" s="469" t="s">
        <v>2276</v>
      </c>
      <c r="B83" s="469"/>
      <c r="C83" s="469"/>
      <c r="D83" s="469"/>
      <c r="E83" s="469"/>
      <c r="F83" s="469"/>
    </row>
    <row r="84" spans="1:6" ht="150.75" x14ac:dyDescent="0.25">
      <c r="A84" s="463" t="s">
        <v>2277</v>
      </c>
      <c r="B84" s="460" t="s">
        <v>2278</v>
      </c>
      <c r="C84" s="470" t="s">
        <v>2279</v>
      </c>
      <c r="D84" s="471">
        <v>136</v>
      </c>
      <c r="E84" s="471">
        <v>149.60000000000002</v>
      </c>
      <c r="F84" s="471">
        <v>163.19999999999999</v>
      </c>
    </row>
    <row r="85" spans="1:6" ht="141" x14ac:dyDescent="0.25">
      <c r="A85" s="463" t="s">
        <v>2280</v>
      </c>
      <c r="B85" s="460" t="s">
        <v>2278</v>
      </c>
      <c r="C85" s="470" t="s">
        <v>2281</v>
      </c>
      <c r="D85" s="471">
        <v>160</v>
      </c>
      <c r="E85" s="471">
        <v>176</v>
      </c>
      <c r="F85" s="471">
        <v>192</v>
      </c>
    </row>
    <row r="86" spans="1:6" ht="150.75" x14ac:dyDescent="0.25">
      <c r="A86" s="463" t="s">
        <v>2282</v>
      </c>
      <c r="B86" s="460" t="s">
        <v>2278</v>
      </c>
      <c r="C86" s="470" t="s">
        <v>2283</v>
      </c>
      <c r="D86" s="471">
        <v>180</v>
      </c>
      <c r="E86" s="471">
        <v>198.00000000000003</v>
      </c>
      <c r="F86" s="471">
        <v>216</v>
      </c>
    </row>
    <row r="87" spans="1:6" ht="141" x14ac:dyDescent="0.25">
      <c r="A87" s="463" t="s">
        <v>2284</v>
      </c>
      <c r="B87" s="460" t="s">
        <v>2278</v>
      </c>
      <c r="C87" s="470" t="s">
        <v>2285</v>
      </c>
      <c r="D87" s="471">
        <v>250</v>
      </c>
      <c r="E87" s="471">
        <v>275</v>
      </c>
      <c r="F87" s="471">
        <v>300</v>
      </c>
    </row>
    <row r="88" spans="1:6" ht="141" x14ac:dyDescent="0.25">
      <c r="A88" s="463" t="s">
        <v>2286</v>
      </c>
      <c r="B88" s="460" t="s">
        <v>2278</v>
      </c>
      <c r="C88" s="470" t="s">
        <v>2287</v>
      </c>
      <c r="D88" s="471">
        <v>195</v>
      </c>
      <c r="E88" s="471">
        <v>214.50000000000003</v>
      </c>
      <c r="F88" s="471">
        <v>234</v>
      </c>
    </row>
    <row r="89" spans="1:6" ht="131.25" x14ac:dyDescent="0.25">
      <c r="A89" s="472" t="s">
        <v>2288</v>
      </c>
      <c r="B89" s="460"/>
      <c r="C89" s="470" t="s">
        <v>2289</v>
      </c>
      <c r="D89" s="473">
        <v>87</v>
      </c>
      <c r="E89" s="473">
        <f>D89*1.1</f>
        <v>95.7</v>
      </c>
      <c r="F89" s="473">
        <f>D89*1.2</f>
        <v>104.39999999999999</v>
      </c>
    </row>
    <row r="90" spans="1:6" ht="131.25" x14ac:dyDescent="0.25">
      <c r="A90" s="472" t="s">
        <v>2290</v>
      </c>
      <c r="B90" s="460"/>
      <c r="C90" s="470" t="s">
        <v>2291</v>
      </c>
      <c r="D90" s="473">
        <v>120</v>
      </c>
      <c r="E90" s="473">
        <f>D90*1.1</f>
        <v>132</v>
      </c>
      <c r="F90" s="473">
        <f>D90*1.2</f>
        <v>144</v>
      </c>
    </row>
    <row r="91" spans="1:6" ht="115.5" x14ac:dyDescent="0.25">
      <c r="A91" s="463" t="s">
        <v>2292</v>
      </c>
      <c r="B91" s="460"/>
      <c r="C91" s="470" t="s">
        <v>2293</v>
      </c>
      <c r="D91" s="471">
        <v>83</v>
      </c>
      <c r="E91" s="471">
        <v>91.300000000000011</v>
      </c>
      <c r="F91" s="471">
        <v>99.6</v>
      </c>
    </row>
    <row r="92" spans="1:6" ht="105.75" x14ac:dyDescent="0.25">
      <c r="A92" s="474" t="s">
        <v>2294</v>
      </c>
      <c r="B92" s="460" t="s">
        <v>2225</v>
      </c>
      <c r="C92" s="475" t="s">
        <v>2295</v>
      </c>
      <c r="D92" s="471">
        <v>38</v>
      </c>
      <c r="E92" s="471">
        <v>41.800000000000004</v>
      </c>
      <c r="F92" s="471">
        <v>45.6</v>
      </c>
    </row>
    <row r="93" spans="1:6" ht="105.75" x14ac:dyDescent="0.25">
      <c r="A93" s="474" t="s">
        <v>2296</v>
      </c>
      <c r="B93" s="460" t="s">
        <v>2225</v>
      </c>
      <c r="C93" s="476" t="s">
        <v>2297</v>
      </c>
      <c r="D93" s="471">
        <v>85</v>
      </c>
      <c r="E93" s="471">
        <v>93.500000000000014</v>
      </c>
      <c r="F93" s="471">
        <v>102</v>
      </c>
    </row>
    <row r="94" spans="1:6" ht="105.75" x14ac:dyDescent="0.25">
      <c r="A94" s="474" t="s">
        <v>2298</v>
      </c>
      <c r="B94" s="460" t="s">
        <v>2225</v>
      </c>
      <c r="C94" s="475" t="s">
        <v>2299</v>
      </c>
      <c r="D94" s="473">
        <v>73</v>
      </c>
      <c r="E94" s="473">
        <v>80.300000000000011</v>
      </c>
      <c r="F94" s="473">
        <v>87.6</v>
      </c>
    </row>
    <row r="95" spans="1:6" ht="115.5" x14ac:dyDescent="0.25">
      <c r="A95" s="463" t="s">
        <v>2300</v>
      </c>
      <c r="B95" s="460" t="s">
        <v>2301</v>
      </c>
      <c r="C95" s="470" t="s">
        <v>2302</v>
      </c>
      <c r="D95" s="471">
        <v>320</v>
      </c>
      <c r="E95" s="471">
        <v>352</v>
      </c>
      <c r="F95" s="471">
        <v>384</v>
      </c>
    </row>
    <row r="96" spans="1:6" ht="121.5" x14ac:dyDescent="0.2">
      <c r="A96" s="463" t="s">
        <v>2303</v>
      </c>
      <c r="C96" s="470" t="s">
        <v>2304</v>
      </c>
      <c r="D96" s="471">
        <v>140</v>
      </c>
      <c r="E96" s="471">
        <v>154</v>
      </c>
      <c r="F96" s="471">
        <v>168</v>
      </c>
    </row>
    <row r="97" spans="1:6" ht="163.5" x14ac:dyDescent="0.25">
      <c r="A97" s="463" t="s">
        <v>2305</v>
      </c>
      <c r="B97" s="460" t="s">
        <v>2306</v>
      </c>
      <c r="C97" s="477" t="s">
        <v>2307</v>
      </c>
      <c r="D97" s="473">
        <v>270</v>
      </c>
      <c r="E97" s="473">
        <v>297</v>
      </c>
      <c r="F97" s="473">
        <v>324</v>
      </c>
    </row>
    <row r="98" spans="1:6" ht="150" x14ac:dyDescent="0.2">
      <c r="A98" s="463" t="s">
        <v>2308</v>
      </c>
      <c r="B98" s="478"/>
      <c r="C98" s="477" t="s">
        <v>2309</v>
      </c>
      <c r="D98" s="471">
        <v>190</v>
      </c>
      <c r="E98" s="471">
        <v>209.00000000000003</v>
      </c>
      <c r="F98" s="471">
        <v>228</v>
      </c>
    </row>
    <row r="99" spans="1:6" ht="150" x14ac:dyDescent="0.2">
      <c r="A99" s="463" t="s">
        <v>2310</v>
      </c>
      <c r="B99" s="478"/>
      <c r="C99" s="477" t="s">
        <v>2311</v>
      </c>
      <c r="D99" s="471">
        <v>170</v>
      </c>
      <c r="E99" s="471">
        <v>187.00000000000003</v>
      </c>
      <c r="F99" s="471">
        <v>204</v>
      </c>
    </row>
    <row r="100" spans="1:6" ht="90" x14ac:dyDescent="0.2">
      <c r="A100" s="474" t="s">
        <v>2312</v>
      </c>
      <c r="B100" s="479"/>
      <c r="C100" s="470" t="s">
        <v>2313</v>
      </c>
      <c r="D100" s="473">
        <v>187</v>
      </c>
      <c r="E100" s="473">
        <v>205.70000000000002</v>
      </c>
      <c r="F100" s="473">
        <v>224.4</v>
      </c>
    </row>
    <row r="101" spans="1:6" ht="109.5" x14ac:dyDescent="0.25">
      <c r="A101" s="474" t="s">
        <v>2314</v>
      </c>
      <c r="B101" s="460" t="s">
        <v>2225</v>
      </c>
      <c r="C101" s="470" t="s">
        <v>2315</v>
      </c>
      <c r="D101" s="471">
        <v>207</v>
      </c>
      <c r="E101" s="471">
        <v>227.70000000000002</v>
      </c>
      <c r="F101" s="471">
        <v>248.39999999999998</v>
      </c>
    </row>
    <row r="102" spans="1:6" ht="99.75" x14ac:dyDescent="0.25">
      <c r="A102" s="474" t="s">
        <v>2316</v>
      </c>
      <c r="B102" s="460" t="s">
        <v>2225</v>
      </c>
      <c r="C102" s="470" t="s">
        <v>2317</v>
      </c>
      <c r="D102" s="473">
        <v>115</v>
      </c>
      <c r="E102" s="473">
        <f>D102*1.1</f>
        <v>126.50000000000001</v>
      </c>
      <c r="F102" s="473">
        <f>D102*1.2</f>
        <v>138</v>
      </c>
    </row>
    <row r="103" spans="1:6" ht="90" x14ac:dyDescent="0.25">
      <c r="A103" s="474" t="s">
        <v>2318</v>
      </c>
      <c r="B103" s="460" t="s">
        <v>2225</v>
      </c>
      <c r="C103" s="470" t="s">
        <v>2319</v>
      </c>
      <c r="D103" s="473">
        <v>100</v>
      </c>
      <c r="E103" s="473">
        <v>110.00000000000001</v>
      </c>
      <c r="F103" s="473">
        <v>120</v>
      </c>
    </row>
    <row r="104" spans="1:6" ht="141" x14ac:dyDescent="0.2">
      <c r="A104" s="474" t="s">
        <v>2320</v>
      </c>
      <c r="B104" s="479"/>
      <c r="C104" s="470" t="s">
        <v>2321</v>
      </c>
      <c r="D104" s="473">
        <v>150</v>
      </c>
      <c r="E104" s="473">
        <v>165</v>
      </c>
      <c r="F104" s="473">
        <v>180</v>
      </c>
    </row>
    <row r="105" spans="1:6" ht="96" x14ac:dyDescent="0.2">
      <c r="A105" s="474" t="s">
        <v>2322</v>
      </c>
      <c r="B105" s="479"/>
      <c r="C105" s="470" t="s">
        <v>2323</v>
      </c>
      <c r="D105" s="471">
        <v>51</v>
      </c>
      <c r="E105" s="471">
        <v>56</v>
      </c>
      <c r="F105" s="471">
        <v>61</v>
      </c>
    </row>
    <row r="106" spans="1:6" ht="131.25" x14ac:dyDescent="0.25">
      <c r="A106" s="474" t="s">
        <v>2324</v>
      </c>
      <c r="B106" s="480" t="s">
        <v>2325</v>
      </c>
      <c r="C106" s="470" t="s">
        <v>2326</v>
      </c>
      <c r="D106" s="471">
        <v>115</v>
      </c>
      <c r="E106" s="471">
        <v>127</v>
      </c>
      <c r="F106" s="471">
        <v>138</v>
      </c>
    </row>
    <row r="107" spans="1:6" ht="141" x14ac:dyDescent="0.25">
      <c r="A107" s="474" t="s">
        <v>2327</v>
      </c>
      <c r="B107" s="460" t="s">
        <v>2225</v>
      </c>
      <c r="C107" s="470" t="s">
        <v>2328</v>
      </c>
      <c r="D107" s="471">
        <v>110</v>
      </c>
      <c r="E107" s="471">
        <v>121.00000000000001</v>
      </c>
      <c r="F107" s="471">
        <v>132</v>
      </c>
    </row>
    <row r="108" spans="1:6" ht="141" x14ac:dyDescent="0.25">
      <c r="A108" s="474" t="s">
        <v>2329</v>
      </c>
      <c r="B108" s="460" t="s">
        <v>2225</v>
      </c>
      <c r="C108" s="470" t="s">
        <v>2330</v>
      </c>
      <c r="D108" s="471">
        <v>122</v>
      </c>
      <c r="E108" s="471">
        <v>134.20000000000002</v>
      </c>
      <c r="F108" s="471">
        <v>146.4</v>
      </c>
    </row>
    <row r="109" spans="1:6" ht="12.75" x14ac:dyDescent="0.2">
      <c r="A109" s="481" t="s">
        <v>2331</v>
      </c>
      <c r="B109" s="482"/>
      <c r="C109" s="469"/>
      <c r="D109" s="469"/>
      <c r="E109" s="469"/>
      <c r="F109" s="469"/>
    </row>
    <row r="110" spans="1:6" ht="90" x14ac:dyDescent="0.25">
      <c r="A110" s="483" t="s">
        <v>2332</v>
      </c>
      <c r="B110" s="460" t="s">
        <v>2225</v>
      </c>
      <c r="C110" s="484" t="s">
        <v>2333</v>
      </c>
      <c r="D110" s="471">
        <v>140</v>
      </c>
      <c r="E110" s="471">
        <v>154</v>
      </c>
      <c r="F110" s="471">
        <v>168</v>
      </c>
    </row>
    <row r="111" spans="1:6" ht="160.5" x14ac:dyDescent="0.25">
      <c r="A111" s="474" t="s">
        <v>2334</v>
      </c>
      <c r="B111" s="460" t="s">
        <v>2278</v>
      </c>
      <c r="C111" s="484" t="s">
        <v>2335</v>
      </c>
      <c r="D111" s="464">
        <v>120</v>
      </c>
      <c r="E111" s="471">
        <v>132</v>
      </c>
      <c r="F111" s="471">
        <v>144</v>
      </c>
    </row>
    <row r="112" spans="1:6" ht="150.75" x14ac:dyDescent="0.25">
      <c r="A112" s="474" t="s">
        <v>2336</v>
      </c>
      <c r="B112" s="460" t="s">
        <v>2278</v>
      </c>
      <c r="C112" s="484" t="s">
        <v>2337</v>
      </c>
      <c r="D112" s="464">
        <v>155</v>
      </c>
      <c r="E112" s="471">
        <v>170.5</v>
      </c>
      <c r="F112" s="471">
        <v>186</v>
      </c>
    </row>
    <row r="113" spans="1:6" ht="123.75" x14ac:dyDescent="0.2">
      <c r="A113" s="474" t="s">
        <v>2338</v>
      </c>
      <c r="B113" s="479"/>
      <c r="C113" s="484" t="s">
        <v>2339</v>
      </c>
      <c r="D113" s="464">
        <v>145</v>
      </c>
      <c r="E113" s="471">
        <v>159.5</v>
      </c>
      <c r="F113" s="471">
        <v>174</v>
      </c>
    </row>
    <row r="114" spans="1:6" ht="131.25" x14ac:dyDescent="0.2">
      <c r="A114" s="474" t="s">
        <v>2340</v>
      </c>
      <c r="B114" s="479"/>
      <c r="C114" s="484" t="s">
        <v>2341</v>
      </c>
      <c r="D114" s="466">
        <v>105</v>
      </c>
      <c r="E114" s="473">
        <v>115.50000000000001</v>
      </c>
      <c r="F114" s="473">
        <v>126</v>
      </c>
    </row>
    <row r="115" spans="1:6" ht="105.75" x14ac:dyDescent="0.25">
      <c r="A115" s="474" t="s">
        <v>2342</v>
      </c>
      <c r="B115" s="460" t="s">
        <v>2225</v>
      </c>
      <c r="C115" s="484" t="s">
        <v>2343</v>
      </c>
      <c r="D115" s="471">
        <v>85</v>
      </c>
      <c r="E115" s="471">
        <v>93.500000000000014</v>
      </c>
      <c r="F115" s="471">
        <v>102</v>
      </c>
    </row>
    <row r="116" spans="1:6" ht="99.75" x14ac:dyDescent="0.25">
      <c r="A116" s="483" t="s">
        <v>2344</v>
      </c>
      <c r="B116" s="460" t="s">
        <v>2225</v>
      </c>
      <c r="C116" s="484" t="s">
        <v>2345</v>
      </c>
      <c r="D116" s="473">
        <v>120</v>
      </c>
      <c r="E116" s="473">
        <v>132</v>
      </c>
      <c r="F116" s="473">
        <v>144</v>
      </c>
    </row>
    <row r="117" spans="1:6" ht="90" x14ac:dyDescent="0.25">
      <c r="A117" s="483" t="s">
        <v>2346</v>
      </c>
      <c r="B117" s="460" t="s">
        <v>2225</v>
      </c>
      <c r="C117" s="484" t="s">
        <v>2347</v>
      </c>
      <c r="D117" s="473">
        <v>105</v>
      </c>
      <c r="E117" s="473">
        <v>115.50000000000001</v>
      </c>
      <c r="F117" s="473">
        <v>126</v>
      </c>
    </row>
    <row r="118" spans="1:6" ht="124.5" x14ac:dyDescent="0.25">
      <c r="A118" s="483" t="s">
        <v>2348</v>
      </c>
      <c r="B118" s="460" t="s">
        <v>2225</v>
      </c>
      <c r="C118" s="484" t="s">
        <v>2349</v>
      </c>
      <c r="D118" s="473">
        <v>130</v>
      </c>
      <c r="E118" s="473">
        <v>143</v>
      </c>
      <c r="F118" s="473">
        <v>156</v>
      </c>
    </row>
    <row r="119" spans="1:6" ht="131.25" x14ac:dyDescent="0.2">
      <c r="A119" s="483" t="s">
        <v>2350</v>
      </c>
      <c r="B119" s="485"/>
      <c r="C119" s="484" t="s">
        <v>2351</v>
      </c>
      <c r="D119" s="473">
        <v>156</v>
      </c>
      <c r="E119" s="473">
        <v>171.60000000000002</v>
      </c>
      <c r="F119" s="473">
        <v>187.2</v>
      </c>
    </row>
    <row r="120" spans="1:6" ht="114.75" x14ac:dyDescent="0.25">
      <c r="A120" s="486" t="s">
        <v>2352</v>
      </c>
      <c r="B120" s="487" t="s">
        <v>2353</v>
      </c>
      <c r="C120" s="484" t="s">
        <v>2354</v>
      </c>
      <c r="D120" s="473">
        <v>120</v>
      </c>
      <c r="E120" s="473">
        <v>132</v>
      </c>
      <c r="F120" s="473">
        <v>144</v>
      </c>
    </row>
    <row r="121" spans="1:6" ht="125.25" x14ac:dyDescent="0.25">
      <c r="A121" s="488" t="s">
        <v>2355</v>
      </c>
      <c r="B121" s="487"/>
      <c r="C121" s="484" t="s">
        <v>2356</v>
      </c>
      <c r="D121" s="473">
        <v>87</v>
      </c>
      <c r="E121" s="473">
        <f>D121*1.1</f>
        <v>95.7</v>
      </c>
      <c r="F121" s="473">
        <f>D121*1.2</f>
        <v>104.39999999999999</v>
      </c>
    </row>
    <row r="122" spans="1:6" ht="90" x14ac:dyDescent="0.2">
      <c r="A122" s="486" t="s">
        <v>2357</v>
      </c>
      <c r="B122" s="489"/>
      <c r="C122" s="484" t="s">
        <v>2358</v>
      </c>
      <c r="D122" s="464">
        <v>77</v>
      </c>
      <c r="E122" s="464">
        <v>84.7</v>
      </c>
      <c r="F122" s="464">
        <v>92.399999999999991</v>
      </c>
    </row>
    <row r="123" spans="1:6" ht="90" x14ac:dyDescent="0.25">
      <c r="A123" s="474" t="s">
        <v>2359</v>
      </c>
      <c r="B123" s="460" t="s">
        <v>2225</v>
      </c>
      <c r="C123" s="484" t="s">
        <v>2360</v>
      </c>
      <c r="D123" s="464">
        <v>81</v>
      </c>
      <c r="E123" s="464">
        <v>89.100000000000009</v>
      </c>
      <c r="F123" s="464">
        <v>97.2</v>
      </c>
    </row>
    <row r="124" spans="1:6" ht="90" x14ac:dyDescent="0.25">
      <c r="A124" s="474" t="s">
        <v>2361</v>
      </c>
      <c r="B124" s="460" t="s">
        <v>2225</v>
      </c>
      <c r="C124" s="484" t="s">
        <v>2362</v>
      </c>
      <c r="D124" s="464">
        <v>70</v>
      </c>
      <c r="E124" s="464">
        <v>77</v>
      </c>
      <c r="F124" s="464">
        <v>84</v>
      </c>
    </row>
    <row r="125" spans="1:6" ht="94.5" x14ac:dyDescent="0.2">
      <c r="A125" s="483" t="s">
        <v>2363</v>
      </c>
      <c r="B125" s="479"/>
      <c r="C125" s="477" t="s">
        <v>2364</v>
      </c>
      <c r="D125" s="471">
        <v>51</v>
      </c>
      <c r="E125" s="471">
        <v>56.1</v>
      </c>
      <c r="F125" s="471">
        <v>61.199999999999996</v>
      </c>
    </row>
    <row r="126" spans="1:6" ht="105.75" x14ac:dyDescent="0.25">
      <c r="A126" s="490" t="s">
        <v>2365</v>
      </c>
      <c r="B126" s="480" t="s">
        <v>2366</v>
      </c>
      <c r="C126" s="475" t="s">
        <v>2367</v>
      </c>
      <c r="D126" s="473">
        <v>50</v>
      </c>
      <c r="E126" s="473">
        <f>D126*1.1</f>
        <v>55.000000000000007</v>
      </c>
      <c r="F126" s="473">
        <f>D126*1.2</f>
        <v>60</v>
      </c>
    </row>
    <row r="127" spans="1:6" ht="105.75" x14ac:dyDescent="0.25">
      <c r="A127" s="490" t="s">
        <v>2368</v>
      </c>
      <c r="B127" s="480" t="s">
        <v>2366</v>
      </c>
      <c r="C127" s="475" t="s">
        <v>2369</v>
      </c>
      <c r="D127" s="473">
        <v>40</v>
      </c>
      <c r="E127" s="473">
        <f>D127*1.1</f>
        <v>44</v>
      </c>
      <c r="F127" s="473">
        <f>D127*1.2</f>
        <v>48</v>
      </c>
    </row>
    <row r="128" spans="1:6" ht="153" x14ac:dyDescent="0.2">
      <c r="A128" s="483" t="s">
        <v>2370</v>
      </c>
      <c r="B128" s="479"/>
      <c r="C128" s="477" t="s">
        <v>2371</v>
      </c>
      <c r="D128" s="464">
        <v>220</v>
      </c>
      <c r="E128" s="464">
        <v>242</v>
      </c>
      <c r="F128" s="464">
        <v>264</v>
      </c>
    </row>
    <row r="129" spans="1:6" ht="149.25" x14ac:dyDescent="0.25">
      <c r="A129" s="483" t="s">
        <v>2372</v>
      </c>
      <c r="B129" s="460" t="s">
        <v>2278</v>
      </c>
      <c r="C129" s="477" t="s">
        <v>2373</v>
      </c>
      <c r="D129" s="464">
        <v>125</v>
      </c>
      <c r="E129" s="464">
        <v>137.5</v>
      </c>
      <c r="F129" s="464">
        <v>150</v>
      </c>
    </row>
    <row r="130" spans="1:6" ht="149.25" x14ac:dyDescent="0.25">
      <c r="A130" s="483" t="s">
        <v>2374</v>
      </c>
      <c r="B130" s="460" t="s">
        <v>2278</v>
      </c>
      <c r="C130" s="477" t="s">
        <v>2375</v>
      </c>
      <c r="D130" s="464">
        <v>185</v>
      </c>
      <c r="E130" s="464">
        <v>203.50000000000003</v>
      </c>
      <c r="F130" s="464">
        <v>222</v>
      </c>
    </row>
    <row r="131" spans="1:6" ht="12.75" x14ac:dyDescent="0.2">
      <c r="A131" s="481" t="s">
        <v>2376</v>
      </c>
      <c r="B131" s="482"/>
      <c r="C131" s="482"/>
      <c r="D131" s="491"/>
      <c r="E131" s="491"/>
      <c r="F131" s="491"/>
    </row>
    <row r="132" spans="1:6" ht="104.25" x14ac:dyDescent="0.2">
      <c r="A132" s="474" t="s">
        <v>2377</v>
      </c>
      <c r="B132" s="479"/>
      <c r="C132" s="477" t="s">
        <v>2378</v>
      </c>
      <c r="D132" s="464">
        <v>34</v>
      </c>
      <c r="E132" s="464">
        <v>37.400000000000006</v>
      </c>
      <c r="F132" s="464">
        <v>40.799999999999997</v>
      </c>
    </row>
    <row r="133" spans="1:6" ht="94.5" x14ac:dyDescent="0.2">
      <c r="A133" s="474" t="s">
        <v>2379</v>
      </c>
      <c r="B133" s="479"/>
      <c r="C133" s="477" t="s">
        <v>2380</v>
      </c>
      <c r="D133" s="466">
        <v>46</v>
      </c>
      <c r="E133" s="466">
        <v>50.6</v>
      </c>
      <c r="F133" s="466">
        <v>55.199999999999996</v>
      </c>
    </row>
    <row r="134" spans="1:6" ht="90" x14ac:dyDescent="0.25">
      <c r="A134" s="474" t="s">
        <v>2381</v>
      </c>
      <c r="B134" s="460" t="s">
        <v>2225</v>
      </c>
      <c r="C134" s="484" t="s">
        <v>2382</v>
      </c>
      <c r="D134" s="464">
        <v>120</v>
      </c>
      <c r="E134" s="464">
        <v>132</v>
      </c>
      <c r="F134" s="464">
        <v>144</v>
      </c>
    </row>
    <row r="135" spans="1:6" ht="90" x14ac:dyDescent="0.25">
      <c r="A135" s="474" t="s">
        <v>2383</v>
      </c>
      <c r="B135" s="480" t="s">
        <v>2384</v>
      </c>
      <c r="C135" s="484" t="s">
        <v>2385</v>
      </c>
      <c r="D135" s="464">
        <v>110</v>
      </c>
      <c r="E135" s="471">
        <v>121.00000000000001</v>
      </c>
      <c r="F135" s="471">
        <v>132</v>
      </c>
    </row>
    <row r="136" spans="1:6" ht="90" x14ac:dyDescent="0.25">
      <c r="A136" s="474" t="s">
        <v>2386</v>
      </c>
      <c r="B136" s="480" t="s">
        <v>2366</v>
      </c>
      <c r="C136" s="484" t="s">
        <v>2387</v>
      </c>
      <c r="D136" s="464">
        <v>90</v>
      </c>
      <c r="E136" s="464">
        <v>99.000000000000014</v>
      </c>
      <c r="F136" s="464">
        <v>108</v>
      </c>
    </row>
    <row r="137" spans="1:6" ht="80.25" x14ac:dyDescent="0.2">
      <c r="A137" s="483" t="s">
        <v>2388</v>
      </c>
      <c r="B137" s="479"/>
      <c r="C137" s="477" t="s">
        <v>2389</v>
      </c>
      <c r="D137" s="466">
        <v>82</v>
      </c>
      <c r="E137" s="466">
        <v>90.2</v>
      </c>
      <c r="F137" s="466">
        <v>98.399999999999991</v>
      </c>
    </row>
    <row r="138" spans="1:6" ht="12.75" x14ac:dyDescent="0.2">
      <c r="A138" s="469" t="s">
        <v>2390</v>
      </c>
      <c r="B138" s="469"/>
      <c r="C138" s="469"/>
      <c r="D138" s="492"/>
      <c r="E138" s="492"/>
      <c r="F138" s="492"/>
    </row>
    <row r="139" spans="1:6" ht="161.25" x14ac:dyDescent="0.2">
      <c r="A139" s="493" t="s">
        <v>2391</v>
      </c>
      <c r="B139" s="494"/>
      <c r="C139" s="495" t="s">
        <v>2392</v>
      </c>
      <c r="D139" s="464">
        <v>560</v>
      </c>
      <c r="E139" s="464">
        <v>616</v>
      </c>
      <c r="F139" s="464">
        <v>672</v>
      </c>
    </row>
    <row r="140" spans="1:6" ht="93" x14ac:dyDescent="0.2">
      <c r="A140" s="474" t="s">
        <v>2393</v>
      </c>
      <c r="B140" s="494"/>
      <c r="C140" s="495" t="s">
        <v>2394</v>
      </c>
      <c r="D140" s="464">
        <v>170</v>
      </c>
      <c r="E140" s="464">
        <v>187</v>
      </c>
      <c r="F140" s="464">
        <v>204</v>
      </c>
    </row>
    <row r="141" spans="1:6" ht="54.75" x14ac:dyDescent="0.2">
      <c r="A141" s="474" t="s">
        <v>2395</v>
      </c>
      <c r="B141" s="496"/>
      <c r="C141" s="495" t="s">
        <v>2396</v>
      </c>
      <c r="D141" s="464">
        <v>100</v>
      </c>
      <c r="E141" s="464">
        <v>110</v>
      </c>
      <c r="F141" s="464">
        <v>120</v>
      </c>
    </row>
    <row r="142" spans="1:6" ht="54.75" x14ac:dyDescent="0.2">
      <c r="A142" s="474" t="s">
        <v>2397</v>
      </c>
      <c r="B142" s="496"/>
      <c r="C142" s="495" t="s">
        <v>2398</v>
      </c>
      <c r="D142" s="464">
        <v>300</v>
      </c>
      <c r="E142" s="464">
        <v>330</v>
      </c>
      <c r="F142" s="464">
        <v>360</v>
      </c>
    </row>
    <row r="143" spans="1:6" ht="35.25" x14ac:dyDescent="0.2">
      <c r="A143" s="474" t="s">
        <v>2399</v>
      </c>
      <c r="B143" s="496"/>
      <c r="C143" s="495" t="s">
        <v>2400</v>
      </c>
      <c r="D143" s="471">
        <v>70</v>
      </c>
      <c r="E143" s="471">
        <v>77</v>
      </c>
      <c r="F143" s="471">
        <v>84</v>
      </c>
    </row>
    <row r="144" spans="1:6" ht="52.15" customHeight="1" x14ac:dyDescent="0.2">
      <c r="A144" s="486" t="s">
        <v>2401</v>
      </c>
      <c r="B144" s="496"/>
      <c r="C144" s="495" t="s">
        <v>2402</v>
      </c>
      <c r="D144" s="471">
        <v>49</v>
      </c>
      <c r="E144" s="471">
        <v>54</v>
      </c>
      <c r="F144" s="471">
        <v>58.8</v>
      </c>
    </row>
    <row r="145" spans="1:6" ht="63" customHeight="1" x14ac:dyDescent="0.2">
      <c r="A145" s="474" t="s">
        <v>2403</v>
      </c>
      <c r="B145" s="497"/>
      <c r="C145" s="495" t="s">
        <v>2404</v>
      </c>
      <c r="D145" s="471">
        <v>99</v>
      </c>
      <c r="E145" s="471">
        <v>109</v>
      </c>
      <c r="F145" s="471">
        <v>118.8</v>
      </c>
    </row>
    <row r="146" spans="1:6" ht="12.75" x14ac:dyDescent="0.2">
      <c r="A146" s="481" t="s">
        <v>2405</v>
      </c>
      <c r="B146" s="482"/>
      <c r="C146" s="482"/>
      <c r="D146" s="498"/>
      <c r="E146" s="498"/>
      <c r="F146" s="498"/>
    </row>
    <row r="147" spans="1:6" ht="105.75" x14ac:dyDescent="0.2">
      <c r="A147" s="463" t="s">
        <v>2406</v>
      </c>
      <c r="C147" s="499" t="s">
        <v>2407</v>
      </c>
      <c r="D147" s="471">
        <v>450</v>
      </c>
      <c r="E147" s="471">
        <v>495.00000000000006</v>
      </c>
      <c r="F147" s="471">
        <v>540</v>
      </c>
    </row>
    <row r="148" spans="1:6" ht="129.6" customHeight="1" x14ac:dyDescent="0.25">
      <c r="A148" s="493" t="s">
        <v>2408</v>
      </c>
      <c r="B148" s="460" t="s">
        <v>2409</v>
      </c>
      <c r="C148" s="499" t="s">
        <v>2410</v>
      </c>
      <c r="D148" s="471">
        <v>950</v>
      </c>
      <c r="E148" s="471">
        <v>1045</v>
      </c>
      <c r="F148" s="471">
        <v>1140</v>
      </c>
    </row>
    <row r="149" spans="1:6" ht="14.25" x14ac:dyDescent="0.2">
      <c r="A149" s="455" t="s">
        <v>2411</v>
      </c>
      <c r="B149" s="456"/>
      <c r="C149" s="456"/>
      <c r="D149" s="500"/>
      <c r="E149" s="500"/>
      <c r="F149" s="500"/>
    </row>
    <row r="150" spans="1:6" ht="12.75" x14ac:dyDescent="0.2">
      <c r="A150" s="439" t="s">
        <v>2412</v>
      </c>
      <c r="B150" s="439"/>
      <c r="C150" s="439"/>
      <c r="D150" s="501"/>
      <c r="E150" s="501"/>
      <c r="F150" s="501"/>
    </row>
    <row r="151" spans="1:6" ht="208.5" x14ac:dyDescent="0.25">
      <c r="A151" s="474" t="s">
        <v>2413</v>
      </c>
      <c r="B151" s="460" t="s">
        <v>2278</v>
      </c>
      <c r="C151" s="484" t="s">
        <v>2414</v>
      </c>
      <c r="D151" s="464">
        <v>335</v>
      </c>
      <c r="E151" s="464">
        <v>368.50000000000006</v>
      </c>
      <c r="F151" s="464">
        <v>402</v>
      </c>
    </row>
    <row r="152" spans="1:6" ht="199.5" x14ac:dyDescent="0.25">
      <c r="A152" s="474" t="s">
        <v>2415</v>
      </c>
      <c r="B152" s="460" t="s">
        <v>2278</v>
      </c>
      <c r="C152" s="484" t="s">
        <v>2416</v>
      </c>
      <c r="D152" s="464">
        <v>200</v>
      </c>
      <c r="E152" s="464">
        <v>220.00000000000003</v>
      </c>
      <c r="F152" s="464">
        <v>240</v>
      </c>
    </row>
    <row r="153" spans="1:6" ht="174" x14ac:dyDescent="0.25">
      <c r="A153" s="474" t="s">
        <v>2417</v>
      </c>
      <c r="B153" s="460" t="s">
        <v>2225</v>
      </c>
      <c r="C153" s="484" t="s">
        <v>2418</v>
      </c>
      <c r="D153" s="464">
        <v>140</v>
      </c>
      <c r="E153" s="464">
        <v>154</v>
      </c>
      <c r="F153" s="464">
        <v>168</v>
      </c>
    </row>
    <row r="154" spans="1:6" ht="164.25" x14ac:dyDescent="0.25">
      <c r="A154" s="474" t="s">
        <v>2419</v>
      </c>
      <c r="B154" s="460" t="s">
        <v>2278</v>
      </c>
      <c r="C154" s="484" t="s">
        <v>2420</v>
      </c>
      <c r="D154" s="464">
        <v>158</v>
      </c>
      <c r="E154" s="464">
        <v>173.8</v>
      </c>
      <c r="F154" s="464">
        <v>189.6</v>
      </c>
    </row>
    <row r="155" spans="1:6" ht="154.5" x14ac:dyDescent="0.25">
      <c r="A155" s="474" t="s">
        <v>2421</v>
      </c>
      <c r="B155" s="460" t="s">
        <v>2225</v>
      </c>
      <c r="C155" s="484" t="s">
        <v>2422</v>
      </c>
      <c r="D155" s="464">
        <v>76</v>
      </c>
      <c r="E155" s="464">
        <v>83.600000000000009</v>
      </c>
      <c r="F155" s="464">
        <v>91.2</v>
      </c>
    </row>
    <row r="156" spans="1:6" ht="154.5" x14ac:dyDescent="0.25">
      <c r="A156" s="488" t="s">
        <v>2423</v>
      </c>
      <c r="B156" s="460" t="s">
        <v>2225</v>
      </c>
      <c r="C156" s="484" t="s">
        <v>2424</v>
      </c>
      <c r="D156" s="466">
        <v>63</v>
      </c>
      <c r="E156" s="466">
        <f>D156*1.1</f>
        <v>69.300000000000011</v>
      </c>
      <c r="F156" s="466">
        <f>D156*1.2</f>
        <v>75.599999999999994</v>
      </c>
    </row>
    <row r="157" spans="1:6" ht="163.5" x14ac:dyDescent="0.2">
      <c r="A157" s="474" t="s">
        <v>2425</v>
      </c>
      <c r="B157" s="502"/>
      <c r="C157" s="484" t="s">
        <v>2426</v>
      </c>
      <c r="D157" s="466">
        <v>250</v>
      </c>
      <c r="E157" s="466">
        <v>275</v>
      </c>
      <c r="F157" s="466">
        <v>300</v>
      </c>
    </row>
    <row r="158" spans="1:6" ht="153.75" x14ac:dyDescent="0.2">
      <c r="A158" s="474" t="s">
        <v>2427</v>
      </c>
      <c r="B158" s="502"/>
      <c r="C158" s="484" t="s">
        <v>2428</v>
      </c>
      <c r="D158" s="466">
        <v>120</v>
      </c>
      <c r="E158" s="466">
        <v>132</v>
      </c>
      <c r="F158" s="466">
        <v>144</v>
      </c>
    </row>
    <row r="159" spans="1:6" ht="144" x14ac:dyDescent="0.2">
      <c r="A159" s="474" t="s">
        <v>2429</v>
      </c>
      <c r="B159" s="478"/>
      <c r="C159" s="484" t="s">
        <v>2430</v>
      </c>
      <c r="D159" s="466">
        <v>110</v>
      </c>
      <c r="E159" s="466">
        <v>121.00000000000001</v>
      </c>
      <c r="F159" s="466">
        <v>132</v>
      </c>
    </row>
    <row r="160" spans="1:6" ht="163.5" x14ac:dyDescent="0.25">
      <c r="A160" s="474" t="s">
        <v>2431</v>
      </c>
      <c r="B160" s="460" t="s">
        <v>2432</v>
      </c>
      <c r="C160" s="484" t="s">
        <v>2433</v>
      </c>
      <c r="D160" s="466">
        <v>75</v>
      </c>
      <c r="E160" s="466">
        <f>D160*1.1</f>
        <v>82.5</v>
      </c>
      <c r="F160" s="466">
        <f>D160*1.2</f>
        <v>90</v>
      </c>
    </row>
    <row r="161" spans="1:6" ht="154.5" x14ac:dyDescent="0.25">
      <c r="A161" s="474" t="s">
        <v>2434</v>
      </c>
      <c r="B161" s="460" t="s">
        <v>2432</v>
      </c>
      <c r="C161" s="484" t="s">
        <v>2435</v>
      </c>
      <c r="D161" s="466">
        <v>107</v>
      </c>
      <c r="E161" s="466">
        <f>D161*1.1</f>
        <v>117.7</v>
      </c>
      <c r="F161" s="466">
        <f>D161*1.2</f>
        <v>128.4</v>
      </c>
    </row>
    <row r="162" spans="1:6" ht="144.75" x14ac:dyDescent="0.25">
      <c r="A162" s="474" t="s">
        <v>2436</v>
      </c>
      <c r="B162" s="460" t="s">
        <v>2437</v>
      </c>
      <c r="C162" s="484" t="s">
        <v>2438</v>
      </c>
      <c r="D162" s="466">
        <v>83</v>
      </c>
      <c r="E162" s="466">
        <f>D162*1.1</f>
        <v>91.300000000000011</v>
      </c>
      <c r="F162" s="466">
        <f>D162*1.2</f>
        <v>99.6</v>
      </c>
    </row>
    <row r="163" spans="1:6" ht="144.75" x14ac:dyDescent="0.25">
      <c r="A163" s="474" t="s">
        <v>2439</v>
      </c>
      <c r="B163" s="460" t="s">
        <v>2437</v>
      </c>
      <c r="C163" s="484" t="s">
        <v>2440</v>
      </c>
      <c r="D163" s="464">
        <v>145</v>
      </c>
      <c r="E163" s="464">
        <v>159.5</v>
      </c>
      <c r="F163" s="464">
        <v>174</v>
      </c>
    </row>
    <row r="164" spans="1:6" ht="129" x14ac:dyDescent="0.2">
      <c r="A164" s="474" t="s">
        <v>2441</v>
      </c>
      <c r="B164" s="478"/>
      <c r="C164" s="503" t="s">
        <v>2442</v>
      </c>
      <c r="D164" s="466">
        <v>44</v>
      </c>
      <c r="E164" s="466">
        <f>D164*1.1</f>
        <v>48.400000000000006</v>
      </c>
      <c r="F164" s="466">
        <f>D164*1.2</f>
        <v>52.8</v>
      </c>
    </row>
    <row r="165" spans="1:6" ht="129" x14ac:dyDescent="0.2">
      <c r="A165" s="474" t="s">
        <v>2443</v>
      </c>
      <c r="B165" s="478"/>
      <c r="C165" s="484" t="s">
        <v>2444</v>
      </c>
      <c r="D165" s="466">
        <v>62</v>
      </c>
      <c r="E165" s="466">
        <f>D165*1.1</f>
        <v>68.2</v>
      </c>
      <c r="F165" s="466">
        <f>D165*1.2</f>
        <v>74.399999999999991</v>
      </c>
    </row>
    <row r="166" spans="1:6" ht="12.75" x14ac:dyDescent="0.2">
      <c r="A166" s="439" t="s">
        <v>2445</v>
      </c>
      <c r="B166" s="439"/>
      <c r="C166" s="439"/>
      <c r="D166" s="439"/>
      <c r="E166" s="448"/>
      <c r="F166" s="448"/>
    </row>
    <row r="167" spans="1:6" ht="76.5" x14ac:dyDescent="0.2">
      <c r="A167" s="493" t="s">
        <v>2446</v>
      </c>
      <c r="B167" s="502"/>
      <c r="C167" s="504" t="s">
        <v>2447</v>
      </c>
      <c r="D167" s="504"/>
      <c r="E167" s="464">
        <v>83</v>
      </c>
      <c r="F167" s="464">
        <v>99.6</v>
      </c>
    </row>
    <row r="168" spans="1:6" ht="76.5" x14ac:dyDescent="0.2">
      <c r="A168" s="493" t="s">
        <v>2448</v>
      </c>
      <c r="B168" s="502"/>
      <c r="C168" s="504" t="s">
        <v>2449</v>
      </c>
      <c r="D168" s="504"/>
      <c r="E168" s="464">
        <v>103</v>
      </c>
      <c r="F168" s="464">
        <v>123.6</v>
      </c>
    </row>
    <row r="169" spans="1:6" ht="12.75" x14ac:dyDescent="0.2">
      <c r="A169" s="439" t="s">
        <v>2450</v>
      </c>
      <c r="B169" s="469"/>
      <c r="C169" s="439"/>
      <c r="D169" s="439"/>
      <c r="E169" s="448"/>
      <c r="F169" s="448"/>
    </row>
    <row r="170" spans="1:6" ht="65.45" customHeight="1" x14ac:dyDescent="0.2">
      <c r="A170" s="493" t="s">
        <v>2451</v>
      </c>
      <c r="B170" s="478"/>
      <c r="C170" s="449" t="s">
        <v>2452</v>
      </c>
      <c r="D170" s="449"/>
      <c r="E170" s="464">
        <v>6</v>
      </c>
      <c r="F170" s="505">
        <v>7.2</v>
      </c>
    </row>
    <row r="171" spans="1:6" ht="14.25" x14ac:dyDescent="0.2">
      <c r="A171" s="455" t="s">
        <v>2453</v>
      </c>
      <c r="B171" s="456"/>
      <c r="C171" s="456"/>
      <c r="D171" s="456"/>
      <c r="E171" s="500"/>
      <c r="F171" s="506"/>
    </row>
    <row r="172" spans="1:6" ht="12.75" x14ac:dyDescent="0.2">
      <c r="A172" s="507" t="s">
        <v>2454</v>
      </c>
      <c r="B172" s="482"/>
      <c r="C172" s="508"/>
      <c r="D172" s="508"/>
      <c r="E172" s="509"/>
      <c r="F172" s="509"/>
    </row>
    <row r="173" spans="1:6" ht="95.45" customHeight="1" x14ac:dyDescent="0.2">
      <c r="A173" s="510" t="s">
        <v>2455</v>
      </c>
      <c r="B173" s="502"/>
      <c r="C173" s="449" t="s">
        <v>2456</v>
      </c>
      <c r="D173" s="449"/>
      <c r="E173" s="464">
        <v>185</v>
      </c>
      <c r="F173" s="464">
        <v>222</v>
      </c>
    </row>
    <row r="174" spans="1:6" ht="14.25" x14ac:dyDescent="0.2">
      <c r="A174" s="455" t="s">
        <v>2457</v>
      </c>
      <c r="B174" s="456"/>
      <c r="C174" s="456"/>
      <c r="D174" s="456"/>
      <c r="E174" s="500"/>
      <c r="F174" s="506"/>
    </row>
    <row r="175" spans="1:6" ht="12.75" x14ac:dyDescent="0.2">
      <c r="A175" s="507" t="s">
        <v>2458</v>
      </c>
      <c r="B175" s="482"/>
      <c r="C175" s="508"/>
      <c r="D175" s="508"/>
      <c r="E175" s="509"/>
      <c r="F175" s="509"/>
    </row>
    <row r="176" spans="1:6" ht="66.599999999999994" customHeight="1" x14ac:dyDescent="0.2">
      <c r="A176" s="510" t="s">
        <v>2459</v>
      </c>
      <c r="B176" s="502"/>
      <c r="C176" s="449" t="s">
        <v>2460</v>
      </c>
      <c r="D176" s="449"/>
      <c r="E176" s="464" t="s">
        <v>2461</v>
      </c>
      <c r="F176" s="464"/>
    </row>
    <row r="177" spans="1:7" ht="78" customHeight="1" x14ac:dyDescent="0.2">
      <c r="A177" s="510" t="s">
        <v>2462</v>
      </c>
      <c r="B177" s="502"/>
      <c r="C177" s="449" t="s">
        <v>2463</v>
      </c>
      <c r="D177" s="548" t="s">
        <v>2464</v>
      </c>
      <c r="E177" s="548"/>
      <c r="F177" s="548"/>
      <c r="G177" s="519"/>
    </row>
    <row r="178" spans="1:7" ht="14.25" x14ac:dyDescent="0.2">
      <c r="A178" s="455" t="s">
        <v>2465</v>
      </c>
      <c r="B178" s="456"/>
      <c r="C178" s="456"/>
      <c r="D178" s="456"/>
      <c r="E178" s="500"/>
      <c r="F178" s="506"/>
    </row>
    <row r="179" spans="1:7" ht="12.75" x14ac:dyDescent="0.2">
      <c r="A179" s="507" t="s">
        <v>2465</v>
      </c>
      <c r="B179" s="501"/>
      <c r="C179" s="508"/>
      <c r="D179" s="508"/>
      <c r="E179" s="509"/>
      <c r="F179" s="509"/>
    </row>
    <row r="180" spans="1:7" ht="12.75" x14ac:dyDescent="0.2">
      <c r="A180" s="545" t="s">
        <v>2466</v>
      </c>
      <c r="B180" s="546"/>
      <c r="C180" s="546"/>
      <c r="D180" s="546"/>
      <c r="E180" s="547"/>
    </row>
    <row r="181" spans="1:7" ht="72" customHeight="1" x14ac:dyDescent="0.2">
      <c r="A181" s="510" t="s">
        <v>2467</v>
      </c>
      <c r="C181" s="511" t="s">
        <v>2468</v>
      </c>
      <c r="D181" s="511"/>
      <c r="E181" s="512">
        <v>690</v>
      </c>
      <c r="F181" s="512">
        <v>759.00000000000011</v>
      </c>
    </row>
    <row r="182" spans="1:7" ht="63.75" x14ac:dyDescent="0.2">
      <c r="A182" s="510" t="s">
        <v>2469</v>
      </c>
      <c r="B182" s="374"/>
      <c r="C182" s="513" t="s">
        <v>2470</v>
      </c>
      <c r="D182" s="513"/>
      <c r="E182" s="512">
        <v>650</v>
      </c>
      <c r="F182" s="512">
        <v>715.00000000000011</v>
      </c>
    </row>
    <row r="183" spans="1:7" ht="63.75" x14ac:dyDescent="0.2">
      <c r="A183" s="510" t="s">
        <v>2471</v>
      </c>
      <c r="B183" s="374"/>
      <c r="C183" s="513" t="s">
        <v>2472</v>
      </c>
      <c r="D183" s="513"/>
      <c r="E183" s="512">
        <v>650</v>
      </c>
      <c r="F183" s="512">
        <v>715.00000000000011</v>
      </c>
    </row>
    <row r="184" spans="1:7" ht="84" customHeight="1" x14ac:dyDescent="0.2">
      <c r="A184" s="510" t="s">
        <v>2473</v>
      </c>
      <c r="C184" s="513" t="s">
        <v>2474</v>
      </c>
      <c r="D184" s="513"/>
      <c r="E184" s="512">
        <v>650</v>
      </c>
      <c r="F184" s="512">
        <v>715.00000000000011</v>
      </c>
    </row>
    <row r="185" spans="1:7" ht="76.5" x14ac:dyDescent="0.2">
      <c r="A185" s="510" t="s">
        <v>2475</v>
      </c>
      <c r="B185" s="374"/>
      <c r="C185" s="513" t="s">
        <v>2476</v>
      </c>
      <c r="D185" s="513"/>
      <c r="E185" s="512">
        <v>1380</v>
      </c>
      <c r="F185" s="512">
        <v>1518.0000000000002</v>
      </c>
    </row>
    <row r="186" spans="1:7" ht="63.75" x14ac:dyDescent="0.2">
      <c r="A186" s="510" t="s">
        <v>2477</v>
      </c>
      <c r="B186" s="374"/>
      <c r="C186" s="513" t="s">
        <v>2478</v>
      </c>
      <c r="D186" s="513"/>
      <c r="E186" s="512">
        <v>2300</v>
      </c>
      <c r="F186" s="512">
        <v>2530</v>
      </c>
    </row>
    <row r="187" spans="1:7" ht="14.25" x14ac:dyDescent="0.2">
      <c r="A187" s="455" t="s">
        <v>2479</v>
      </c>
      <c r="B187" s="456"/>
      <c r="C187" s="456"/>
      <c r="D187" s="456"/>
      <c r="E187" s="500"/>
      <c r="F187" s="506"/>
    </row>
    <row r="188" spans="1:7" ht="12.75" x14ac:dyDescent="0.2">
      <c r="A188" s="507" t="s">
        <v>2480</v>
      </c>
      <c r="B188" s="482"/>
      <c r="C188" s="508"/>
      <c r="D188" s="508"/>
      <c r="E188" s="514"/>
      <c r="F188" s="514"/>
    </row>
    <row r="189" spans="1:7" ht="76.5" x14ac:dyDescent="0.2">
      <c r="A189" s="510" t="s">
        <v>2481</v>
      </c>
      <c r="B189" s="485"/>
      <c r="C189" s="515" t="s">
        <v>2482</v>
      </c>
      <c r="D189" s="515"/>
      <c r="E189" s="516">
        <v>2.5</v>
      </c>
      <c r="F189" s="516">
        <f>E189*1.1</f>
        <v>2.75</v>
      </c>
    </row>
    <row r="190" spans="1:7" ht="76.5" x14ac:dyDescent="0.2">
      <c r="A190" s="510" t="s">
        <v>2483</v>
      </c>
      <c r="B190" s="485"/>
      <c r="C190" s="515" t="s">
        <v>2482</v>
      </c>
      <c r="D190" s="515"/>
      <c r="E190" s="516">
        <v>2.8</v>
      </c>
      <c r="F190" s="516">
        <f>E190*1.1</f>
        <v>3.08</v>
      </c>
    </row>
    <row r="191" spans="1:7" ht="76.5" x14ac:dyDescent="0.2">
      <c r="A191" s="510" t="s">
        <v>2484</v>
      </c>
      <c r="B191" s="485"/>
      <c r="C191" s="515" t="s">
        <v>2482</v>
      </c>
      <c r="D191" s="515"/>
      <c r="E191" s="516">
        <v>2.5</v>
      </c>
      <c r="F191" s="516">
        <f>E191*1.1</f>
        <v>2.75</v>
      </c>
    </row>
    <row r="192" spans="1:7" ht="63.75" x14ac:dyDescent="0.2">
      <c r="A192" s="510" t="s">
        <v>2485</v>
      </c>
      <c r="B192" s="485"/>
      <c r="C192" s="515" t="s">
        <v>2486</v>
      </c>
      <c r="D192" s="515"/>
      <c r="E192" s="517">
        <v>12.5</v>
      </c>
      <c r="F192" s="516">
        <f>E192*1.1</f>
        <v>13.750000000000002</v>
      </c>
    </row>
    <row r="193" spans="1:6" ht="72.599999999999994" customHeight="1" x14ac:dyDescent="0.2">
      <c r="A193" s="510" t="s">
        <v>2487</v>
      </c>
      <c r="B193" s="518"/>
      <c r="C193" s="515" t="s">
        <v>2488</v>
      </c>
      <c r="D193" s="515"/>
      <c r="E193" s="517">
        <v>7</v>
      </c>
      <c r="F193" s="516">
        <f>E193*1.1</f>
        <v>7.7000000000000011</v>
      </c>
    </row>
    <row r="194" spans="1:6" ht="14.25" x14ac:dyDescent="0.2">
      <c r="A194" s="455" t="s">
        <v>2489</v>
      </c>
      <c r="B194" s="456"/>
      <c r="C194" s="456"/>
      <c r="D194" s="456"/>
      <c r="E194" s="500"/>
      <c r="F194" s="506"/>
    </row>
    <row r="195" spans="1:6" ht="12.75" x14ac:dyDescent="0.2">
      <c r="A195" s="439" t="s">
        <v>2489</v>
      </c>
      <c r="B195" s="469"/>
      <c r="C195" s="439"/>
      <c r="D195" s="439"/>
      <c r="E195" s="448"/>
      <c r="F195" s="448"/>
    </row>
    <row r="196" spans="1:6" ht="49.9" customHeight="1" x14ac:dyDescent="0.2">
      <c r="A196" s="510" t="s">
        <v>2490</v>
      </c>
      <c r="B196" s="502"/>
      <c r="C196" s="449" t="s">
        <v>2491</v>
      </c>
      <c r="D196" s="449"/>
      <c r="E196" s="505">
        <v>2.5</v>
      </c>
      <c r="F196" s="505">
        <v>3</v>
      </c>
    </row>
    <row r="197" spans="1:6" ht="53.45" customHeight="1" x14ac:dyDescent="0.2">
      <c r="A197" s="510" t="s">
        <v>2492</v>
      </c>
      <c r="B197" s="502"/>
      <c r="C197" s="449" t="s">
        <v>2493</v>
      </c>
      <c r="D197" s="449"/>
      <c r="E197" s="505">
        <v>3.5</v>
      </c>
      <c r="F197" s="505">
        <f>E197*1.1</f>
        <v>3.8500000000000005</v>
      </c>
    </row>
    <row r="198" spans="1:6" ht="54.6" customHeight="1" x14ac:dyDescent="0.2">
      <c r="A198" s="510" t="s">
        <v>2494</v>
      </c>
      <c r="B198" s="502"/>
      <c r="C198" s="449" t="s">
        <v>2495</v>
      </c>
      <c r="D198" s="449"/>
      <c r="E198" s="464">
        <v>4</v>
      </c>
      <c r="F198" s="505">
        <v>4.8</v>
      </c>
    </row>
    <row r="199" spans="1:6" ht="75.599999999999994" customHeight="1" x14ac:dyDescent="0.2">
      <c r="A199" s="510" t="s">
        <v>2496</v>
      </c>
      <c r="B199" s="502"/>
      <c r="C199" s="449" t="s">
        <v>2497</v>
      </c>
      <c r="D199" s="449"/>
      <c r="E199" s="505">
        <v>6.5</v>
      </c>
      <c r="F199" s="505">
        <v>7.8</v>
      </c>
    </row>
    <row r="200" spans="1:6" ht="14.25" x14ac:dyDescent="0.2">
      <c r="A200" s="455" t="s">
        <v>2498</v>
      </c>
      <c r="B200" s="456"/>
      <c r="C200" s="456"/>
      <c r="D200" s="456"/>
      <c r="E200" s="500"/>
      <c r="F200" s="506"/>
    </row>
    <row r="201" spans="1:6" ht="12.75" x14ac:dyDescent="0.2">
      <c r="A201" s="507" t="s">
        <v>2499</v>
      </c>
      <c r="B201" s="482"/>
      <c r="C201" s="508"/>
      <c r="D201" s="508"/>
      <c r="E201" s="509"/>
      <c r="F201" s="509"/>
    </row>
    <row r="202" spans="1:6" ht="70.900000000000006" customHeight="1" x14ac:dyDescent="0.2">
      <c r="A202" s="510" t="s">
        <v>2500</v>
      </c>
      <c r="B202" s="502"/>
      <c r="C202" s="449" t="s">
        <v>2501</v>
      </c>
      <c r="D202" s="449"/>
      <c r="E202" s="464">
        <v>32</v>
      </c>
      <c r="F202" s="464">
        <v>35.200000000000003</v>
      </c>
    </row>
    <row r="203" spans="1:6" ht="67.150000000000006" customHeight="1" x14ac:dyDescent="0.2">
      <c r="A203" s="510" t="s">
        <v>2502</v>
      </c>
      <c r="B203" s="502"/>
      <c r="C203" s="449" t="s">
        <v>2503</v>
      </c>
      <c r="D203" s="449"/>
      <c r="E203" s="464">
        <v>58</v>
      </c>
      <c r="F203" s="464">
        <v>64</v>
      </c>
    </row>
    <row r="204" spans="1:6" ht="89.45" customHeight="1" x14ac:dyDescent="0.2">
      <c r="A204" s="510" t="s">
        <v>2504</v>
      </c>
      <c r="B204" s="502"/>
      <c r="C204" s="449" t="s">
        <v>2505</v>
      </c>
      <c r="D204" s="449"/>
      <c r="E204" s="464">
        <v>82</v>
      </c>
      <c r="F204" s="464">
        <v>90.2</v>
      </c>
    </row>
    <row r="205" spans="1:6" ht="14.25" x14ac:dyDescent="0.2">
      <c r="A205" s="455" t="s">
        <v>2506</v>
      </c>
      <c r="B205" s="456"/>
      <c r="C205" s="456"/>
      <c r="D205" s="500"/>
      <c r="E205" s="500"/>
      <c r="F205" s="500"/>
    </row>
    <row r="206" spans="1:6" ht="12.75" x14ac:dyDescent="0.2">
      <c r="A206" s="469" t="s">
        <v>2507</v>
      </c>
      <c r="B206" s="469"/>
      <c r="C206" s="469"/>
      <c r="D206" s="482"/>
      <c r="E206" s="482"/>
      <c r="F206" s="482"/>
    </row>
    <row r="207" spans="1:6" ht="105.75" x14ac:dyDescent="0.2">
      <c r="A207" s="486" t="s">
        <v>2508</v>
      </c>
      <c r="B207" s="489"/>
      <c r="C207" s="495" t="s">
        <v>2509</v>
      </c>
      <c r="D207" s="520">
        <v>8</v>
      </c>
      <c r="E207" s="520">
        <f>D207*1.2</f>
        <v>9.6</v>
      </c>
      <c r="F207" s="520">
        <f>D207*1.2</f>
        <v>9.6</v>
      </c>
    </row>
    <row r="208" spans="1:6" ht="14.25" x14ac:dyDescent="0.2">
      <c r="A208" s="430" t="s">
        <v>2510</v>
      </c>
      <c r="B208" s="432"/>
      <c r="C208" s="432"/>
      <c r="D208" s="433"/>
      <c r="E208" s="433"/>
      <c r="F208" s="434"/>
    </row>
    <row r="209" spans="1:6" ht="12.75" x14ac:dyDescent="0.2">
      <c r="A209" s="439" t="s">
        <v>2511</v>
      </c>
      <c r="B209" s="439"/>
      <c r="C209" s="439"/>
      <c r="D209" s="439"/>
      <c r="E209" s="439"/>
      <c r="F209" s="439"/>
    </row>
    <row r="210" spans="1:6" ht="78.75" x14ac:dyDescent="0.2">
      <c r="A210" s="521" t="s">
        <v>2512</v>
      </c>
      <c r="B210" s="522"/>
      <c r="C210" s="523" t="s">
        <v>2513</v>
      </c>
      <c r="D210" s="524">
        <v>34</v>
      </c>
      <c r="E210" s="524">
        <v>37.400000000000006</v>
      </c>
      <c r="F210" s="524">
        <v>40.799999999999997</v>
      </c>
    </row>
    <row r="211" spans="1:6" ht="78.75" x14ac:dyDescent="0.2">
      <c r="A211" s="525" t="s">
        <v>2514</v>
      </c>
      <c r="B211" s="522"/>
      <c r="C211" s="526" t="s">
        <v>2515</v>
      </c>
      <c r="D211" s="445">
        <v>34</v>
      </c>
      <c r="E211" s="445">
        <v>37.400000000000006</v>
      </c>
      <c r="F211" s="445">
        <v>40.799999999999997</v>
      </c>
    </row>
    <row r="212" spans="1:6" ht="56.25" x14ac:dyDescent="0.2">
      <c r="A212" s="527" t="s">
        <v>2516</v>
      </c>
      <c r="B212" s="522"/>
      <c r="C212" s="526" t="s">
        <v>2517</v>
      </c>
      <c r="D212" s="445">
        <v>65</v>
      </c>
      <c r="E212" s="445">
        <v>71.5</v>
      </c>
      <c r="F212" s="445">
        <v>78</v>
      </c>
    </row>
    <row r="213" spans="1:6" ht="56.25" x14ac:dyDescent="0.25">
      <c r="A213" s="528" t="s">
        <v>2518</v>
      </c>
      <c r="B213" s="529"/>
      <c r="C213" s="526" t="s">
        <v>2519</v>
      </c>
      <c r="D213" s="445">
        <v>65</v>
      </c>
      <c r="E213" s="445">
        <v>71.5</v>
      </c>
      <c r="F213" s="445">
        <v>78</v>
      </c>
    </row>
    <row r="214" spans="1:6" ht="90" x14ac:dyDescent="0.2">
      <c r="A214" s="527" t="s">
        <v>2520</v>
      </c>
      <c r="B214" s="522"/>
      <c r="C214" s="530" t="s">
        <v>2521</v>
      </c>
      <c r="D214" s="445">
        <v>130</v>
      </c>
      <c r="E214" s="445">
        <f>D214*1.1</f>
        <v>143</v>
      </c>
      <c r="F214" s="445">
        <f>D214*1.2</f>
        <v>156</v>
      </c>
    </row>
    <row r="215" spans="1:6" ht="56.25" x14ac:dyDescent="0.2">
      <c r="A215" s="531" t="s">
        <v>2522</v>
      </c>
      <c r="B215" s="532"/>
      <c r="C215" s="533" t="s">
        <v>2523</v>
      </c>
      <c r="D215" s="534">
        <v>320</v>
      </c>
      <c r="E215" s="534">
        <v>352</v>
      </c>
      <c r="F215" s="445">
        <v>384</v>
      </c>
    </row>
    <row r="216" spans="1:6" ht="67.5" x14ac:dyDescent="0.2">
      <c r="A216" s="535" t="s">
        <v>2524</v>
      </c>
      <c r="B216" s="536"/>
      <c r="C216" s="533" t="s">
        <v>2525</v>
      </c>
      <c r="D216" s="534">
        <v>150</v>
      </c>
      <c r="E216" s="534">
        <v>165</v>
      </c>
      <c r="F216" s="445">
        <v>180</v>
      </c>
    </row>
    <row r="217" spans="1:6" ht="45" x14ac:dyDescent="0.2">
      <c r="A217" s="531" t="s">
        <v>2526</v>
      </c>
      <c r="B217" s="536"/>
      <c r="C217" s="526" t="s">
        <v>2527</v>
      </c>
      <c r="D217" s="534">
        <v>270</v>
      </c>
      <c r="E217" s="534">
        <v>297</v>
      </c>
      <c r="F217" s="445">
        <v>324</v>
      </c>
    </row>
    <row r="218" spans="1:6" ht="57" customHeight="1" x14ac:dyDescent="0.2">
      <c r="A218" s="531" t="s">
        <v>2528</v>
      </c>
      <c r="B218" s="536"/>
      <c r="C218" s="526" t="s">
        <v>2529</v>
      </c>
      <c r="D218" s="534">
        <v>480</v>
      </c>
      <c r="E218" s="534">
        <v>528</v>
      </c>
      <c r="F218" s="445">
        <v>576</v>
      </c>
    </row>
    <row r="219" spans="1:6" ht="12.75" x14ac:dyDescent="0.2">
      <c r="A219" s="537" t="s">
        <v>2530</v>
      </c>
      <c r="B219" s="538"/>
      <c r="C219" s="539"/>
      <c r="D219" s="540"/>
      <c r="E219" s="540"/>
      <c r="F219" s="541"/>
    </row>
    <row r="220" spans="1:6" ht="62.45" customHeight="1" x14ac:dyDescent="0.2">
      <c r="A220" s="525" t="s">
        <v>2531</v>
      </c>
      <c r="B220" s="542"/>
      <c r="C220" s="533" t="s">
        <v>2532</v>
      </c>
      <c r="D220" s="445">
        <v>14</v>
      </c>
      <c r="E220" s="445">
        <v>15.400000000000002</v>
      </c>
      <c r="F220" s="445">
        <v>16.8</v>
      </c>
    </row>
    <row r="221" spans="1:6" ht="12.75" x14ac:dyDescent="0.2">
      <c r="A221" s="537" t="s">
        <v>2533</v>
      </c>
      <c r="B221" s="538"/>
      <c r="C221" s="539"/>
      <c r="D221" s="540"/>
      <c r="E221" s="540"/>
      <c r="F221" s="541"/>
    </row>
    <row r="222" spans="1:6" ht="54.6" customHeight="1" x14ac:dyDescent="0.2">
      <c r="A222" s="527" t="s">
        <v>2534</v>
      </c>
      <c r="B222" s="543"/>
      <c r="C222" s="526" t="s">
        <v>2535</v>
      </c>
      <c r="D222" s="445">
        <v>9</v>
      </c>
      <c r="E222" s="445">
        <v>9.9</v>
      </c>
      <c r="F222" s="445">
        <v>10.799999999999999</v>
      </c>
    </row>
    <row r="223" spans="1:6" ht="12.75" x14ac:dyDescent="0.2">
      <c r="A223" s="537" t="s">
        <v>2536</v>
      </c>
      <c r="B223" s="538"/>
      <c r="C223" s="539"/>
      <c r="D223" s="540"/>
      <c r="E223" s="540"/>
      <c r="F223" s="541"/>
    </row>
    <row r="224" spans="1:6" ht="64.900000000000006" customHeight="1" x14ac:dyDescent="0.2">
      <c r="A224" s="527" t="s">
        <v>2537</v>
      </c>
      <c r="B224" s="542"/>
      <c r="C224" s="526" t="s">
        <v>2538</v>
      </c>
      <c r="D224" s="445">
        <v>45</v>
      </c>
      <c r="E224" s="445">
        <v>50</v>
      </c>
      <c r="F224" s="445">
        <v>54</v>
      </c>
    </row>
  </sheetData>
  <protectedRanges>
    <protectedRange password="C64C" sqref="A2:C2" name="Диапазон1_7_1_1_3"/>
    <protectedRange password="C64C" sqref="C23 A3:C4 C47:C48" name="Диапазон1_7_2_1_3"/>
    <protectedRange password="C64C" sqref="A5:C5 C50 C6" name="Диапазон1_7_1_1_2_3"/>
    <protectedRange password="C64C" sqref="B23 A47:B47 B48" name="Диапазон1_7_2_1_1_2"/>
    <protectedRange password="C64C" sqref="A6:B6 A23 A48 A50:B50" name="Диапазон1_7_1_1_2_1_2"/>
    <protectedRange password="C64C" sqref="A54:C55 C56 C67 C75" name="Диапазон1_7_1_2"/>
    <protectedRange password="C64C" sqref="A53:C53" name="Диапазон1_7_1_1_1"/>
    <protectedRange password="C64C" sqref="C66:D66 C64:C65" name="Диапазон1_7_1_4_3"/>
    <protectedRange password="C64C" sqref="C57 C68 C60:C61 C71" name="Диапазон1_7_16_1_1_5"/>
    <protectedRange password="C64C" sqref="C62" name="Диапазон1_7_16_1_2_1"/>
    <protectedRange password="C64C" sqref="C63" name="Диапазон1_7_1_4_1_1"/>
    <protectedRange password="C64C" sqref="C72" name="Диапазон1_7_16_1_4_1"/>
    <protectedRange password="C64C" sqref="C73:C74" name="Диапазон1_7_1_4_4_1"/>
    <protectedRange password="C64C" sqref="C76" name="Диапазон1_7_16_1_5_2"/>
    <protectedRange password="C64C" sqref="C79 C81" name="Диапазон1_7_2_3"/>
    <protectedRange password="C64C" sqref="C59" name="Диапазон1_7_16_1_1_1_1"/>
    <protectedRange password="C64C" sqref="C70" name="Диапазон1_7_16_1_1_2_1"/>
    <protectedRange password="C64C" sqref="C77:C78" name="Диапазон1_7_16_1_5_1_1"/>
    <protectedRange password="C64C" sqref="C58" name="Диапазон1_7_16_1_1_3_1"/>
    <protectedRange password="C64C" sqref="C69" name="Диапазон1_7_16_1_1_4_1"/>
    <protectedRange password="C64C" sqref="C80" name="Диапазон1_7_2_1_2"/>
    <protectedRange password="C64C" sqref="B56:B79" name="Диапазон1_7_1_3_1"/>
    <protectedRange password="C64C" sqref="B80:B81" name="Диапазон1_7_1_2_1_1"/>
    <protectedRange password="C64C" sqref="A67 A75" name="Диапазон1_7_1_5_1"/>
    <protectedRange password="C64C" sqref="A76 A68 A59:A62 A70:A72 A56:A57" name="Диапазон1_3_3_1_3_1"/>
    <protectedRange password="C64C" sqref="A73:A74 A63:A66" name="Диапазон1_7_1_4_2_1"/>
    <protectedRange password="C64C" sqref="A81 A77:A79" name="Диапазон1_7_2_2_1"/>
    <protectedRange password="C64C" sqref="A58" name="Диапазон1_3_3_1_1_1_1"/>
    <protectedRange password="C64C" sqref="A69" name="Диапазон1_3_3_1_2_1_1"/>
    <protectedRange password="C64C" sqref="A80" name="Диапазон1_7_2_1_1_1"/>
    <protectedRange password="C64C" sqref="A83:C83 B82:C82" name="Диапазон1_7_1"/>
    <protectedRange password="C64C" sqref="A82" name="Диапазон1_2"/>
    <protectedRange password="C64C" sqref="C131 C109" name="Диапазон1_7_6"/>
    <protectedRange password="C64C" sqref="D137:F137 D131:F131 D122:F124 F128:F130 D132 F132 D134:D136 F134 F136 D133:F133" name="Диапазон1_7_5_3_1"/>
    <protectedRange password="C64C" sqref="C138" name="Диапазон1_3"/>
    <protectedRange password="C64C" sqref="C139" name="Диапазон1_3_3"/>
    <protectedRange password="C64C" sqref="C146" name="Диапазон1_7_14"/>
    <protectedRange password="C64C" sqref="C98" name="Диапазон1_7_16_1_4"/>
    <protectedRange password="C64C" sqref="C92:C94 C126:C127" name="Диапазон1_7_11"/>
    <protectedRange password="C64C" sqref="C111:C114 C121" name="Диапазон1_7_5_2_2"/>
    <protectedRange password="C64C" sqref="C110 C116:C120" name="Диапазон1_7_6_2"/>
    <protectedRange password="C64C" sqref="C122:C124" name="Диапазон1_7_5_2_5"/>
    <protectedRange password="C64C" sqref="C125 C128:C130" name="Диапазон1_7_4_1_1_1"/>
    <protectedRange password="C64C" sqref="C132:C133" name="Диапазон1_7_4_1_1_2"/>
    <protectedRange password="C64C" sqref="C137" name="Диапазон1_7_4_1_1_3"/>
    <protectedRange password="C64C" sqref="C134:C136" name="Диапазон1_7_6_3"/>
    <protectedRange password="C64C" sqref="C140" name="Диапазон1_3_3_2"/>
    <protectedRange password="C64C" sqref="C147:C148" name="Диапазон1_7_14_1"/>
    <protectedRange password="C64C" sqref="C97" name="Диапазон1_7_16_1_4_1_1"/>
    <protectedRange password="C64C" sqref="C99" name="Диапазон1_7_16_1_4_2"/>
    <protectedRange password="C64C" sqref="C100:C101" name="Диапазон1_7_8_1"/>
    <protectedRange password="C64C" sqref="C102:C103" name="Диапазон1_7_9_1"/>
    <protectedRange password="C64C" sqref="C96 C104" name="Диапазон1_7_10_1"/>
    <protectedRange password="C64C" sqref="C105" name="Диапазон1_7_12_1"/>
    <protectedRange password="C64C" sqref="C106" name="Диапазон1_7_12_4"/>
    <protectedRange password="C64C" sqref="C107:C108" name="Диапазон1_7_12_6"/>
    <protectedRange password="C64C" sqref="C95 C84:C91" name="Диапазон1_7_12_7"/>
    <protectedRange password="C64C" sqref="A95:A99 A84:A91" name="Диапазон1_3_3_1_1"/>
    <protectedRange password="C64C" sqref="B84:B91 B95:B99 B147:B148 B111:B112 B129:B130" name="Диапазон1_7_2_1"/>
    <protectedRange password="C64C" sqref="A92:A94 A105:A108" name="Диапазон1_7_4"/>
    <protectedRange password="C64C" sqref="B92:B94 B115:B118 B123:B124 B134:B136 B100:B106 B126:B127" name="Диапазон1_7_3_1"/>
    <protectedRange password="C64C" sqref="A131:B131 A109:B109 B110 B107:B108 B119:B122" name="Диапазон1_7_6_1"/>
    <protectedRange password="C64C" sqref="A110 A116:A124 A132:A133" name="Диапазон1_3_3_2_2_1"/>
    <protectedRange password="C64C" sqref="A125:A130 A134:A137 A111:A115" name="Диапазон1_7_4_1_1_4"/>
    <protectedRange password="C64C" sqref="B137 B132:B133 B125 B113:B114 B128" name="Диапазон1_7_3_1_1_1"/>
    <protectedRange password="C64C" sqref="A138:B138" name="Диапазон1_3_1"/>
    <protectedRange password="C64C" sqref="A139:B140" name="Диапазон1_3_3_3"/>
    <protectedRange password="C64C" sqref="B141:B144" name="Диапазон1_15_3_1"/>
    <protectedRange password="C64C" sqref="A146:B146 A147:A148" name="Диапазон1_7_14_2"/>
    <protectedRange password="C64C" sqref="A150:C150 A158:A163 A151:A156" name="Диапазон1_7"/>
    <protectedRange password="C64C" sqref="A149:C149" name="Диапазон1_7_4_1"/>
    <protectedRange password="C64C" sqref="A164:A165 C158:C165 C151:C156" name="Диапазон1_7_2"/>
    <protectedRange password="C64C" sqref="C157" name="Диапазон1_7_2_1_1"/>
    <protectedRange password="C64C" sqref="A157" name="Диапазон1_7_5"/>
    <protectedRange password="C64C" sqref="B157:B158" name="Диапазон1_7_3_5"/>
    <protectedRange password="C64C" sqref="B159:B165" name="Диапазон1_7_3_1_2"/>
    <protectedRange password="C64C" sqref="B151" name="Диапазон1_7_2_2_2"/>
    <protectedRange password="C64C" sqref="B152" name="Диапазон1_7_2_3_2"/>
    <protectedRange password="C64C" sqref="B154" name="Диапазон1_7_2_4_2"/>
    <protectedRange password="C64C" sqref="B153" name="Диапазон1_7_3_2_2"/>
    <protectedRange password="C64C" sqref="B155:B156" name="Диапазон1_7_3_3_2"/>
    <protectedRange password="C64C" sqref="A200 A174 A187:A194 C174 C200 C187:C194 D174 D187:D188 D189:D193 D194 D200" name="Диапазон1_7_1_1"/>
    <protectedRange password="C64C" sqref="A175:A176 A201 C175:C176 C201 D175:D176 D201" name="Диапазон1_7_1_2_1"/>
    <protectedRange password="C64C" sqref="C195 A195 D195" name="Диапазон1_7_1_1_2_1"/>
    <protectedRange password="C64C" sqref="C177 C202:C204 C196:C199 E177 D196:D199 D202:D204" name="Диапазон1_7_16_1_1_2_1_1"/>
    <protectedRange password="C64C" sqref="A196 A177 A202:A203 A198:A199" name="Диапазон1_3_3_1_1_2_1"/>
    <protectedRange password="C64C" sqref="A178:C178 D178" name="Диапазон1_7_1_1_2"/>
    <protectedRange password="C64C" sqref="A179:C179 D179" name="Диапазон1_7_1_2_1_2"/>
    <protectedRange password="C64C" sqref="A181:A186 C181 D181" name="Диапазон1_7_1_2_2"/>
    <protectedRange password="C64C" sqref="A171 C171 D171" name="Диапазон1_7_1_1_3_1"/>
    <protectedRange password="C64C" sqref="A172 C172 D172" name="Диапазон1_7_1_2_3"/>
    <protectedRange password="C64C" sqref="A173" name="Диапазон1_7_1_2_4"/>
    <protectedRange password="C64C" sqref="C173 D173" name="Диапазон1_7_1_2_5"/>
    <protectedRange password="C64C" sqref="A166 C166 C169 A169 D166 D169" name="Диапазон1_7_1_1_2_2"/>
    <protectedRange password="C64C" sqref="C167:C168 C170 D167:D168 D170" name="Диапазон1_7_16_1_1_2"/>
    <protectedRange password="C64C" sqref="A170 A167:A168" name="Диапазон1_3_3_1_1_2"/>
    <protectedRange password="C64C" sqref="B166" name="Диапазон1_7_1_1_10"/>
    <protectedRange password="C64C" sqref="A180:C180" name="Диапазон1_7_1_3"/>
    <protectedRange password="C64C" sqref="B174" name="Диапазон1_7_1_1_4"/>
    <protectedRange password="C64C" sqref="B175:B176" name="Диапазон1_7_1_2_7"/>
    <protectedRange password="C64C" sqref="B177" name="Диапазон1_7_1_1_10_1_1"/>
    <protectedRange password="C64C" sqref="B171" name="Диапазон1_7_1_1_3_1_1"/>
    <protectedRange password="C64C" sqref="B172" name="Диапазон1_7_1_2_3_1"/>
    <protectedRange password="C64C" sqref="B173" name="Диапазон1_7_1_2_6_1"/>
    <protectedRange password="C64C" sqref="B167:B170" name="Диапазон1_7_1_1_10_2"/>
    <protectedRange password="C64C" sqref="B200 B187:B194" name="Диапазон1_7_1_1_5"/>
    <protectedRange password="C64C" sqref="B201" name="Диапазон1_7_1_2_8"/>
    <protectedRange password="C64C" sqref="B202:B204 B195:B199" name="Диапазон1_7_1_1_10_1_2"/>
    <protectedRange password="C64C" sqref="B181:B186" name="Диапазон1_7_1_2_2_1"/>
    <protectedRange password="C64C" sqref="A205:C205" name="Диапазон1_2_1"/>
    <protectedRange password="C64C" sqref="A206:C206" name="Диапазон1_3_2"/>
    <protectedRange password="C64C" sqref="A207:C207" name="Диапазон1_3_3_1"/>
    <protectedRange password="C64C" sqref="A209:C209 A210:A224 C210:C224" name="Диапазон1_7_3"/>
    <protectedRange password="C64C" sqref="A208:C208" name="Диапазон1_7_4_2"/>
    <protectedRange password="C64C" sqref="B210 B219:B224" name="Диапазон1_7_2_2"/>
    <protectedRange password="C64C" sqref="B211:B218" name="Диапазон1_7_3_1_1"/>
  </protectedRanges>
  <mergeCells count="2">
    <mergeCell ref="A180:E180"/>
    <mergeCell ref="D177:F17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403"/>
  <sheetViews>
    <sheetView workbookViewId="0">
      <pane ySplit="2" topLeftCell="A3" activePane="bottomLeft" state="frozen"/>
      <selection pane="bottomLeft" activeCell="E380" sqref="E380"/>
    </sheetView>
  </sheetViews>
  <sheetFormatPr defaultColWidth="22.33203125" defaultRowHeight="15" customHeight="1" x14ac:dyDescent="0.2"/>
  <cols>
    <col min="1" max="1" width="30.6640625" style="2" customWidth="1"/>
    <col min="2" max="2" width="34" style="2" customWidth="1"/>
    <col min="3" max="3" width="55.1640625" style="2" customWidth="1"/>
    <col min="4" max="4" width="23.6640625" style="2" customWidth="1"/>
    <col min="5" max="16384" width="22.33203125" style="2"/>
  </cols>
  <sheetData>
    <row r="1" spans="1:4" ht="48.75" customHeight="1" x14ac:dyDescent="0.2">
      <c r="A1" s="549"/>
      <c r="B1" s="550"/>
      <c r="C1" s="550"/>
      <c r="D1" s="550"/>
    </row>
    <row r="2" spans="1:4" ht="23.25" customHeight="1" x14ac:dyDescent="0.2">
      <c r="A2" s="34" t="s">
        <v>0</v>
      </c>
      <c r="B2" s="33" t="s">
        <v>153</v>
      </c>
      <c r="C2" s="32" t="s">
        <v>152</v>
      </c>
      <c r="D2" s="31" t="s">
        <v>151</v>
      </c>
    </row>
    <row r="3" spans="1:4" ht="23.25" customHeight="1" x14ac:dyDescent="0.2">
      <c r="A3" s="558" t="s">
        <v>150</v>
      </c>
      <c r="B3" s="559"/>
      <c r="C3" s="559"/>
      <c r="D3" s="559"/>
    </row>
    <row r="4" spans="1:4" ht="12.75" customHeight="1" x14ac:dyDescent="0.25">
      <c r="A4" s="551" t="s">
        <v>149</v>
      </c>
      <c r="B4" s="552"/>
      <c r="C4" s="552"/>
      <c r="D4" s="552"/>
    </row>
    <row r="5" spans="1:4" ht="67.5" customHeight="1" x14ac:dyDescent="0.2">
      <c r="A5" s="26" t="s">
        <v>148</v>
      </c>
      <c r="B5" s="555"/>
      <c r="C5" s="30" t="s">
        <v>147</v>
      </c>
      <c r="D5" s="13">
        <v>2080</v>
      </c>
    </row>
    <row r="6" spans="1:4" ht="67.5" customHeight="1" x14ac:dyDescent="0.2">
      <c r="A6" s="26" t="s">
        <v>146</v>
      </c>
      <c r="B6" s="556"/>
      <c r="C6" s="30" t="s">
        <v>145</v>
      </c>
      <c r="D6" s="13">
        <v>2080</v>
      </c>
    </row>
    <row r="7" spans="1:4" ht="67.5" customHeight="1" x14ac:dyDescent="0.2">
      <c r="A7" s="26" t="s">
        <v>144</v>
      </c>
      <c r="B7" s="557"/>
      <c r="C7" s="30" t="s">
        <v>143</v>
      </c>
      <c r="D7" s="13">
        <v>2080</v>
      </c>
    </row>
    <row r="8" spans="1:4" ht="66" customHeight="1" x14ac:dyDescent="0.2">
      <c r="A8" s="15" t="s">
        <v>142</v>
      </c>
      <c r="B8" s="555"/>
      <c r="C8" s="30" t="s">
        <v>141</v>
      </c>
      <c r="D8" s="13">
        <v>1485</v>
      </c>
    </row>
    <row r="9" spans="1:4" ht="66" customHeight="1" x14ac:dyDescent="0.2">
      <c r="A9" s="15" t="s">
        <v>140</v>
      </c>
      <c r="B9" s="556"/>
      <c r="C9" s="30" t="s">
        <v>139</v>
      </c>
      <c r="D9" s="13">
        <v>1485</v>
      </c>
    </row>
    <row r="10" spans="1:4" ht="66" customHeight="1" x14ac:dyDescent="0.2">
      <c r="A10" s="15" t="s">
        <v>138</v>
      </c>
      <c r="B10" s="557"/>
      <c r="C10" s="30" t="s">
        <v>137</v>
      </c>
      <c r="D10" s="13">
        <v>1485</v>
      </c>
    </row>
    <row r="11" spans="1:4" ht="69.75" customHeight="1" x14ac:dyDescent="0.2">
      <c r="A11" s="21" t="s">
        <v>136</v>
      </c>
      <c r="B11" s="555"/>
      <c r="C11" s="29" t="s">
        <v>135</v>
      </c>
      <c r="D11" s="13">
        <v>2080</v>
      </c>
    </row>
    <row r="12" spans="1:4" ht="69.75" customHeight="1" x14ac:dyDescent="0.2">
      <c r="A12" s="21" t="s">
        <v>134</v>
      </c>
      <c r="B12" s="556"/>
      <c r="C12" s="29" t="s">
        <v>133</v>
      </c>
      <c r="D12" s="13">
        <v>2080</v>
      </c>
    </row>
    <row r="13" spans="1:4" ht="69.75" customHeight="1" x14ac:dyDescent="0.2">
      <c r="A13" s="21" t="s">
        <v>132</v>
      </c>
      <c r="B13" s="557"/>
      <c r="C13" s="25" t="s">
        <v>131</v>
      </c>
      <c r="D13" s="13">
        <v>2080</v>
      </c>
    </row>
    <row r="14" spans="1:4" ht="13.5" customHeight="1" x14ac:dyDescent="0.25">
      <c r="A14" s="560" t="s">
        <v>130</v>
      </c>
      <c r="B14" s="552"/>
      <c r="C14" s="552"/>
      <c r="D14" s="552"/>
    </row>
    <row r="15" spans="1:4" ht="79.5" customHeight="1" x14ac:dyDescent="0.2">
      <c r="A15" s="15" t="s">
        <v>129</v>
      </c>
      <c r="B15" s="19"/>
      <c r="C15" s="24" t="s">
        <v>128</v>
      </c>
      <c r="D15" s="13">
        <v>4390</v>
      </c>
    </row>
    <row r="16" spans="1:4" ht="78" customHeight="1" x14ac:dyDescent="0.2">
      <c r="A16" s="15" t="s">
        <v>127</v>
      </c>
      <c r="B16" s="19"/>
      <c r="C16" s="24" t="s">
        <v>126</v>
      </c>
      <c r="D16" s="13">
        <v>4390</v>
      </c>
    </row>
    <row r="17" spans="1:4" ht="12" customHeight="1" x14ac:dyDescent="0.25">
      <c r="A17" s="560" t="s">
        <v>125</v>
      </c>
      <c r="B17" s="552"/>
      <c r="C17" s="552"/>
      <c r="D17" s="552"/>
    </row>
    <row r="18" spans="1:4" ht="63.75" customHeight="1" x14ac:dyDescent="0.2">
      <c r="A18" s="26" t="s">
        <v>124</v>
      </c>
      <c r="B18" s="559"/>
      <c r="C18" s="9" t="s">
        <v>123</v>
      </c>
      <c r="D18" s="13">
        <v>2740</v>
      </c>
    </row>
    <row r="19" spans="1:4" ht="63.75" customHeight="1" x14ac:dyDescent="0.2">
      <c r="A19" s="26" t="s">
        <v>122</v>
      </c>
      <c r="B19" s="559"/>
      <c r="C19" s="9" t="s">
        <v>121</v>
      </c>
      <c r="D19" s="13">
        <v>2740</v>
      </c>
    </row>
    <row r="20" spans="1:4" ht="63.75" customHeight="1" x14ac:dyDescent="0.2">
      <c r="A20" s="26" t="s">
        <v>120</v>
      </c>
      <c r="B20" s="559"/>
      <c r="C20" s="9" t="s">
        <v>119</v>
      </c>
      <c r="D20" s="13">
        <v>2740</v>
      </c>
    </row>
    <row r="21" spans="1:4" ht="69" customHeight="1" x14ac:dyDescent="0.2">
      <c r="A21" s="26" t="s">
        <v>118</v>
      </c>
      <c r="B21" s="561"/>
      <c r="C21" s="28" t="s">
        <v>117</v>
      </c>
      <c r="D21" s="27">
        <v>2410</v>
      </c>
    </row>
    <row r="22" spans="1:4" ht="69" customHeight="1" x14ac:dyDescent="0.2">
      <c r="A22" s="26" t="s">
        <v>116</v>
      </c>
      <c r="B22" s="562"/>
      <c r="C22" s="28" t="s">
        <v>115</v>
      </c>
      <c r="D22" s="27">
        <v>2410</v>
      </c>
    </row>
    <row r="23" spans="1:4" ht="69" customHeight="1" x14ac:dyDescent="0.2">
      <c r="A23" s="26" t="s">
        <v>114</v>
      </c>
      <c r="B23" s="563"/>
      <c r="C23" s="28" t="s">
        <v>113</v>
      </c>
      <c r="D23" s="27">
        <v>2410</v>
      </c>
    </row>
    <row r="24" spans="1:4" ht="84" customHeight="1" x14ac:dyDescent="0.2">
      <c r="A24" s="26" t="s">
        <v>112</v>
      </c>
      <c r="B24" s="555"/>
      <c r="C24" s="25" t="s">
        <v>111</v>
      </c>
      <c r="D24" s="13">
        <v>3070</v>
      </c>
    </row>
    <row r="25" spans="1:4" ht="84" customHeight="1" x14ac:dyDescent="0.2">
      <c r="A25" s="26" t="s">
        <v>110</v>
      </c>
      <c r="B25" s="556"/>
      <c r="C25" s="25" t="s">
        <v>109</v>
      </c>
      <c r="D25" s="13">
        <v>3070</v>
      </c>
    </row>
    <row r="26" spans="1:4" ht="84" customHeight="1" x14ac:dyDescent="0.2">
      <c r="A26" s="26" t="s">
        <v>108</v>
      </c>
      <c r="B26" s="557"/>
      <c r="C26" s="25" t="s">
        <v>107</v>
      </c>
      <c r="D26" s="13">
        <v>3070</v>
      </c>
    </row>
    <row r="27" spans="1:4" ht="78" customHeight="1" x14ac:dyDescent="0.2">
      <c r="A27" s="15" t="s">
        <v>106</v>
      </c>
      <c r="B27" s="10"/>
      <c r="C27" s="24" t="s">
        <v>105</v>
      </c>
      <c r="D27" s="13">
        <v>6590</v>
      </c>
    </row>
    <row r="28" spans="1:4" ht="87.75" customHeight="1" x14ac:dyDescent="0.2">
      <c r="A28" s="15" t="s">
        <v>104</v>
      </c>
      <c r="B28" s="10"/>
      <c r="C28" s="23" t="s">
        <v>103</v>
      </c>
      <c r="D28" s="13">
        <v>5490</v>
      </c>
    </row>
    <row r="29" spans="1:4" ht="12" customHeight="1" x14ac:dyDescent="0.25">
      <c r="A29" s="560" t="s">
        <v>102</v>
      </c>
      <c r="B29" s="552"/>
      <c r="C29" s="552"/>
      <c r="D29" s="552"/>
    </row>
    <row r="30" spans="1:4" ht="84" customHeight="1" x14ac:dyDescent="0.2">
      <c r="A30" s="11" t="s">
        <v>101</v>
      </c>
      <c r="B30" s="10"/>
      <c r="C30" s="22" t="s">
        <v>100</v>
      </c>
      <c r="D30" s="8">
        <v>4390</v>
      </c>
    </row>
    <row r="31" spans="1:4" ht="78" customHeight="1" x14ac:dyDescent="0.2">
      <c r="A31" s="7" t="s">
        <v>99</v>
      </c>
      <c r="B31" s="10"/>
      <c r="C31" s="22" t="s">
        <v>98</v>
      </c>
      <c r="D31" s="8">
        <v>4390</v>
      </c>
    </row>
    <row r="32" spans="1:4" ht="28.5" customHeight="1" x14ac:dyDescent="0.2">
      <c r="A32" s="558" t="s">
        <v>97</v>
      </c>
      <c r="B32" s="559"/>
      <c r="C32" s="559"/>
      <c r="D32" s="559"/>
    </row>
    <row r="33" spans="1:4" ht="17.25" customHeight="1" x14ac:dyDescent="0.2">
      <c r="A33" s="553" t="s">
        <v>96</v>
      </c>
      <c r="B33" s="554"/>
      <c r="C33" s="554"/>
      <c r="D33" s="554"/>
    </row>
    <row r="34" spans="1:4" ht="63.75" customHeight="1" x14ac:dyDescent="0.2">
      <c r="A34" s="6" t="s">
        <v>95</v>
      </c>
      <c r="B34" s="555"/>
      <c r="C34" s="17" t="s">
        <v>94</v>
      </c>
      <c r="D34" s="20">
        <v>3840</v>
      </c>
    </row>
    <row r="35" spans="1:4" ht="60.75" customHeight="1" x14ac:dyDescent="0.2">
      <c r="A35" s="6" t="s">
        <v>93</v>
      </c>
      <c r="B35" s="557"/>
      <c r="C35" s="17" t="s">
        <v>92</v>
      </c>
      <c r="D35" s="20">
        <v>3840</v>
      </c>
    </row>
    <row r="36" spans="1:4" ht="54.75" customHeight="1" x14ac:dyDescent="0.2">
      <c r="A36" s="6" t="s">
        <v>91</v>
      </c>
      <c r="B36" s="564"/>
      <c r="C36" s="17" t="s">
        <v>90</v>
      </c>
      <c r="D36" s="20">
        <v>3840</v>
      </c>
    </row>
    <row r="37" spans="1:4" ht="54" customHeight="1" x14ac:dyDescent="0.2">
      <c r="A37" s="6" t="s">
        <v>89</v>
      </c>
      <c r="B37" s="556"/>
      <c r="C37" s="17" t="s">
        <v>88</v>
      </c>
      <c r="D37" s="20">
        <v>3840</v>
      </c>
    </row>
    <row r="38" spans="1:4" ht="53.25" customHeight="1" x14ac:dyDescent="0.2">
      <c r="A38" s="6" t="s">
        <v>87</v>
      </c>
      <c r="B38" s="557"/>
      <c r="C38" s="17" t="s">
        <v>86</v>
      </c>
      <c r="D38" s="20">
        <v>3840</v>
      </c>
    </row>
    <row r="39" spans="1:4" ht="60.75" customHeight="1" x14ac:dyDescent="0.2">
      <c r="A39" s="6" t="s">
        <v>85</v>
      </c>
      <c r="B39" s="555"/>
      <c r="C39" s="17" t="s">
        <v>84</v>
      </c>
      <c r="D39" s="20">
        <v>6040</v>
      </c>
    </row>
    <row r="40" spans="1:4" ht="59.25" customHeight="1" x14ac:dyDescent="0.2">
      <c r="A40" s="6" t="s">
        <v>83</v>
      </c>
      <c r="B40" s="556"/>
      <c r="C40" s="17" t="s">
        <v>82</v>
      </c>
      <c r="D40" s="20">
        <v>6040</v>
      </c>
    </row>
    <row r="41" spans="1:4" ht="59.25" customHeight="1" x14ac:dyDescent="0.2">
      <c r="A41" s="6" t="s">
        <v>81</v>
      </c>
      <c r="B41" s="557"/>
      <c r="C41" s="17" t="s">
        <v>80</v>
      </c>
      <c r="D41" s="20">
        <v>6040</v>
      </c>
    </row>
    <row r="42" spans="1:4" ht="62.25" customHeight="1" x14ac:dyDescent="0.2">
      <c r="A42" s="6" t="s">
        <v>79</v>
      </c>
      <c r="B42" s="555"/>
      <c r="C42" s="17" t="s">
        <v>78</v>
      </c>
      <c r="D42" s="20">
        <v>6590</v>
      </c>
    </row>
    <row r="43" spans="1:4" ht="64.5" customHeight="1" x14ac:dyDescent="0.2">
      <c r="A43" s="6" t="s">
        <v>77</v>
      </c>
      <c r="B43" s="556"/>
      <c r="C43" s="17" t="s">
        <v>76</v>
      </c>
      <c r="D43" s="20">
        <v>6590</v>
      </c>
    </row>
    <row r="44" spans="1:4" ht="62.25" customHeight="1" x14ac:dyDescent="0.2">
      <c r="A44" s="6" t="s">
        <v>75</v>
      </c>
      <c r="B44" s="557"/>
      <c r="C44" s="17" t="s">
        <v>74</v>
      </c>
      <c r="D44" s="20">
        <v>6590</v>
      </c>
    </row>
    <row r="45" spans="1:4" ht="16.5" customHeight="1" x14ac:dyDescent="0.2">
      <c r="A45" s="553" t="s">
        <v>73</v>
      </c>
      <c r="B45" s="554"/>
      <c r="C45" s="554"/>
      <c r="D45" s="554"/>
    </row>
    <row r="46" spans="1:4" ht="46.5" customHeight="1" x14ac:dyDescent="0.2">
      <c r="A46" s="7" t="s">
        <v>72</v>
      </c>
      <c r="B46" s="564"/>
      <c r="C46" s="17" t="s">
        <v>71</v>
      </c>
      <c r="D46" s="20">
        <v>6590</v>
      </c>
    </row>
    <row r="47" spans="1:4" ht="50.25" customHeight="1" x14ac:dyDescent="0.2">
      <c r="A47" s="6" t="s">
        <v>70</v>
      </c>
      <c r="B47" s="556"/>
      <c r="C47" s="17" t="s">
        <v>69</v>
      </c>
      <c r="D47" s="20">
        <v>6590</v>
      </c>
    </row>
    <row r="48" spans="1:4" ht="48" customHeight="1" x14ac:dyDescent="0.2">
      <c r="A48" s="21" t="s">
        <v>68</v>
      </c>
      <c r="B48" s="556"/>
      <c r="C48" s="17" t="s">
        <v>67</v>
      </c>
      <c r="D48" s="20">
        <v>6590</v>
      </c>
    </row>
    <row r="49" spans="1:4" ht="47.25" customHeight="1" x14ac:dyDescent="0.2">
      <c r="A49" s="7" t="s">
        <v>66</v>
      </c>
      <c r="B49" s="557"/>
      <c r="C49" s="17" t="s">
        <v>65</v>
      </c>
      <c r="D49" s="20">
        <v>6590</v>
      </c>
    </row>
    <row r="50" spans="1:4" ht="48.75" customHeight="1" x14ac:dyDescent="0.2">
      <c r="A50" s="6" t="s">
        <v>64</v>
      </c>
      <c r="B50" s="555"/>
      <c r="C50" s="17" t="s">
        <v>63</v>
      </c>
      <c r="D50" s="20">
        <v>6590</v>
      </c>
    </row>
    <row r="51" spans="1:4" ht="46.5" customHeight="1" x14ac:dyDescent="0.2">
      <c r="A51" s="6" t="s">
        <v>62</v>
      </c>
      <c r="B51" s="556"/>
      <c r="C51" s="17" t="s">
        <v>61</v>
      </c>
      <c r="D51" s="20">
        <v>6590</v>
      </c>
    </row>
    <row r="52" spans="1:4" ht="45.75" customHeight="1" x14ac:dyDescent="0.2">
      <c r="A52" s="7" t="s">
        <v>60</v>
      </c>
      <c r="B52" s="556"/>
      <c r="C52" s="17" t="s">
        <v>59</v>
      </c>
      <c r="D52" s="20">
        <v>6590</v>
      </c>
    </row>
    <row r="53" spans="1:4" ht="45.75" customHeight="1" x14ac:dyDescent="0.2">
      <c r="A53" s="6" t="s">
        <v>58</v>
      </c>
      <c r="B53" s="556"/>
      <c r="C53" s="17" t="s">
        <v>57</v>
      </c>
      <c r="D53" s="20">
        <v>6590</v>
      </c>
    </row>
    <row r="54" spans="1:4" ht="46.5" customHeight="1" x14ac:dyDescent="0.2">
      <c r="A54" s="6" t="s">
        <v>56</v>
      </c>
      <c r="B54" s="557"/>
      <c r="C54" s="17" t="s">
        <v>55</v>
      </c>
      <c r="D54" s="20">
        <v>6590</v>
      </c>
    </row>
    <row r="55" spans="1:4" ht="76.5" customHeight="1" x14ac:dyDescent="0.2">
      <c r="A55" s="6" t="s">
        <v>54</v>
      </c>
      <c r="B55" s="19"/>
      <c r="C55" s="17" t="s">
        <v>53</v>
      </c>
      <c r="D55" s="18">
        <v>10990</v>
      </c>
    </row>
    <row r="56" spans="1:4" ht="80.25" customHeight="1" x14ac:dyDescent="0.2">
      <c r="A56" s="6" t="s">
        <v>52</v>
      </c>
      <c r="B56" s="10"/>
      <c r="C56" s="17" t="s">
        <v>51</v>
      </c>
      <c r="D56" s="18">
        <v>10990</v>
      </c>
    </row>
    <row r="57" spans="1:4" ht="15" customHeight="1" x14ac:dyDescent="0.2">
      <c r="A57" s="553" t="s">
        <v>50</v>
      </c>
      <c r="B57" s="554"/>
      <c r="C57" s="554"/>
      <c r="D57" s="554"/>
    </row>
    <row r="58" spans="1:4" ht="46.5" customHeight="1" x14ac:dyDescent="0.2">
      <c r="A58" s="6" t="s">
        <v>49</v>
      </c>
      <c r="B58" s="555"/>
      <c r="C58" s="17" t="s">
        <v>48</v>
      </c>
      <c r="D58" s="16">
        <v>7690</v>
      </c>
    </row>
    <row r="59" spans="1:4" ht="47.25" customHeight="1" x14ac:dyDescent="0.2">
      <c r="A59" s="6" t="s">
        <v>47</v>
      </c>
      <c r="B59" s="557"/>
      <c r="C59" s="17" t="s">
        <v>46</v>
      </c>
      <c r="D59" s="16">
        <v>7690</v>
      </c>
    </row>
    <row r="60" spans="1:4" ht="50.25" customHeight="1" x14ac:dyDescent="0.2">
      <c r="A60" s="6" t="s">
        <v>45</v>
      </c>
      <c r="B60" s="555"/>
      <c r="C60" s="17" t="s">
        <v>44</v>
      </c>
      <c r="D60" s="16">
        <v>7690</v>
      </c>
    </row>
    <row r="61" spans="1:4" ht="48.75" customHeight="1" x14ac:dyDescent="0.2">
      <c r="A61" s="6" t="s">
        <v>43</v>
      </c>
      <c r="B61" s="557"/>
      <c r="C61" s="17" t="s">
        <v>42</v>
      </c>
      <c r="D61" s="16">
        <v>7690</v>
      </c>
    </row>
    <row r="62" spans="1:4" ht="27.75" customHeight="1" x14ac:dyDescent="0.2">
      <c r="A62" s="558" t="s">
        <v>41</v>
      </c>
      <c r="B62" s="559"/>
      <c r="C62" s="559"/>
      <c r="D62" s="559"/>
    </row>
    <row r="63" spans="1:4" ht="15" customHeight="1" x14ac:dyDescent="0.25">
      <c r="A63" s="551" t="s">
        <v>40</v>
      </c>
      <c r="B63" s="552"/>
      <c r="C63" s="552"/>
      <c r="D63" s="552"/>
    </row>
    <row r="64" spans="1:4" ht="99" customHeight="1" x14ac:dyDescent="0.2">
      <c r="A64" s="15" t="s">
        <v>39</v>
      </c>
      <c r="B64" s="555"/>
      <c r="C64" s="14" t="s">
        <v>38</v>
      </c>
      <c r="D64" s="13">
        <v>4390</v>
      </c>
    </row>
    <row r="65" spans="1:4" ht="93.75" customHeight="1" x14ac:dyDescent="0.2">
      <c r="A65" s="15" t="s">
        <v>37</v>
      </c>
      <c r="B65" s="557"/>
      <c r="C65" s="14" t="s">
        <v>36</v>
      </c>
      <c r="D65" s="13">
        <v>7030</v>
      </c>
    </row>
    <row r="66" spans="1:4" ht="114.75" customHeight="1" x14ac:dyDescent="0.2">
      <c r="A66" s="15" t="s">
        <v>35</v>
      </c>
      <c r="B66" s="10"/>
      <c r="C66" s="14" t="s">
        <v>34</v>
      </c>
      <c r="D66" s="13">
        <v>13190</v>
      </c>
    </row>
    <row r="67" spans="1:4" ht="102.75" customHeight="1" x14ac:dyDescent="0.2">
      <c r="A67" s="15" t="s">
        <v>33</v>
      </c>
      <c r="B67" s="555"/>
      <c r="C67" s="14" t="s">
        <v>32</v>
      </c>
      <c r="D67" s="13">
        <v>6590</v>
      </c>
    </row>
    <row r="68" spans="1:4" ht="103.5" customHeight="1" x14ac:dyDescent="0.2">
      <c r="A68" s="15" t="s">
        <v>31</v>
      </c>
      <c r="B68" s="557"/>
      <c r="C68" s="14" t="s">
        <v>30</v>
      </c>
      <c r="D68" s="13">
        <v>9890</v>
      </c>
    </row>
    <row r="69" spans="1:4" ht="129.75" customHeight="1" x14ac:dyDescent="0.2">
      <c r="A69" s="15" t="s">
        <v>29</v>
      </c>
      <c r="B69" s="10"/>
      <c r="C69" s="14" t="s">
        <v>28</v>
      </c>
      <c r="D69" s="13">
        <v>16490</v>
      </c>
    </row>
    <row r="70" spans="1:4" ht="130.5" customHeight="1" x14ac:dyDescent="0.2">
      <c r="A70" s="12" t="s">
        <v>27</v>
      </c>
      <c r="B70" s="10"/>
      <c r="C70" s="9" t="s">
        <v>26</v>
      </c>
      <c r="D70" s="8">
        <v>10440</v>
      </c>
    </row>
    <row r="71" spans="1:4" ht="130.5" customHeight="1" x14ac:dyDescent="0.2">
      <c r="A71" s="12" t="s">
        <v>25</v>
      </c>
      <c r="B71" s="10"/>
      <c r="C71" s="9" t="s">
        <v>24</v>
      </c>
      <c r="D71" s="8">
        <v>17040</v>
      </c>
    </row>
    <row r="72" spans="1:4" ht="130.5" customHeight="1" x14ac:dyDescent="0.2">
      <c r="A72" s="11" t="s">
        <v>23</v>
      </c>
      <c r="B72" s="10"/>
      <c r="C72" s="9" t="s">
        <v>22</v>
      </c>
      <c r="D72" s="8">
        <v>32990</v>
      </c>
    </row>
    <row r="73" spans="1:4" ht="17.25" customHeight="1" x14ac:dyDescent="0.2">
      <c r="A73" s="565" t="s">
        <v>21</v>
      </c>
      <c r="B73" s="552"/>
      <c r="C73" s="552"/>
      <c r="D73" s="552"/>
    </row>
    <row r="74" spans="1:4" ht="72.75" customHeight="1" x14ac:dyDescent="0.2">
      <c r="A74" s="7" t="s">
        <v>20</v>
      </c>
      <c r="B74" s="561"/>
      <c r="C74" s="4" t="s">
        <v>19</v>
      </c>
      <c r="D74" s="3">
        <v>5490</v>
      </c>
    </row>
    <row r="75" spans="1:4" ht="75" customHeight="1" x14ac:dyDescent="0.2">
      <c r="A75" s="7" t="s">
        <v>18</v>
      </c>
      <c r="B75" s="562"/>
      <c r="C75" s="4" t="s">
        <v>17</v>
      </c>
      <c r="D75" s="3">
        <v>9890</v>
      </c>
    </row>
    <row r="76" spans="1:4" ht="85.5" customHeight="1" x14ac:dyDescent="0.2">
      <c r="A76" s="7" t="s">
        <v>16</v>
      </c>
      <c r="B76" s="561"/>
      <c r="C76" s="4" t="s">
        <v>15</v>
      </c>
      <c r="D76" s="3">
        <v>7690</v>
      </c>
    </row>
    <row r="77" spans="1:4" ht="85.5" customHeight="1" x14ac:dyDescent="0.2">
      <c r="A77" s="7" t="s">
        <v>14</v>
      </c>
      <c r="B77" s="563"/>
      <c r="C77" s="4" t="s">
        <v>13</v>
      </c>
      <c r="D77" s="3">
        <v>13190</v>
      </c>
    </row>
    <row r="78" spans="1:4" ht="106.5" customHeight="1" x14ac:dyDescent="0.2">
      <c r="A78" s="6" t="s">
        <v>12</v>
      </c>
      <c r="B78" s="5"/>
      <c r="C78" s="4" t="s">
        <v>11</v>
      </c>
      <c r="D78" s="3">
        <v>10990</v>
      </c>
    </row>
    <row r="79" spans="1:4" ht="15" customHeight="1" x14ac:dyDescent="0.2">
      <c r="A79" s="570" t="s">
        <v>155</v>
      </c>
      <c r="B79" s="567"/>
      <c r="C79" s="567"/>
      <c r="D79" s="567"/>
    </row>
    <row r="80" spans="1:4" ht="15" customHeight="1" x14ac:dyDescent="0.2">
      <c r="A80" s="566" t="s">
        <v>156</v>
      </c>
      <c r="B80" s="567"/>
      <c r="C80" s="567"/>
      <c r="D80" s="567"/>
    </row>
    <row r="81" spans="1:4" ht="72" customHeight="1" x14ac:dyDescent="0.2">
      <c r="A81" s="35" t="s">
        <v>157</v>
      </c>
      <c r="B81" s="36"/>
      <c r="C81" s="37" t="s">
        <v>158</v>
      </c>
      <c r="D81" s="38">
        <v>2140</v>
      </c>
    </row>
    <row r="82" spans="1:4" ht="76.150000000000006" customHeight="1" x14ac:dyDescent="0.2">
      <c r="A82" s="35" t="s">
        <v>159</v>
      </c>
      <c r="B82" s="36"/>
      <c r="C82" s="37" t="s">
        <v>160</v>
      </c>
      <c r="D82" s="38">
        <v>2140</v>
      </c>
    </row>
    <row r="83" spans="1:4" ht="64.900000000000006" customHeight="1" x14ac:dyDescent="0.2">
      <c r="A83" s="35" t="s">
        <v>161</v>
      </c>
      <c r="B83" s="36"/>
      <c r="C83" s="37" t="s">
        <v>162</v>
      </c>
      <c r="D83" s="38">
        <v>1640</v>
      </c>
    </row>
    <row r="84" spans="1:4" ht="15" customHeight="1" x14ac:dyDescent="0.2">
      <c r="A84" s="566" t="s">
        <v>163</v>
      </c>
      <c r="B84" s="567"/>
      <c r="C84" s="567"/>
      <c r="D84" s="567"/>
    </row>
    <row r="85" spans="1:4" ht="92.45" customHeight="1" x14ac:dyDescent="0.2">
      <c r="A85" s="35" t="s">
        <v>164</v>
      </c>
      <c r="B85" s="39"/>
      <c r="C85" s="37" t="s">
        <v>165</v>
      </c>
      <c r="D85" s="38">
        <v>4420</v>
      </c>
    </row>
    <row r="86" spans="1:4" ht="73.900000000000006" customHeight="1" x14ac:dyDescent="0.2">
      <c r="A86" s="35" t="s">
        <v>166</v>
      </c>
      <c r="B86" s="39"/>
      <c r="C86" s="37" t="s">
        <v>167</v>
      </c>
      <c r="D86" s="38">
        <v>4420</v>
      </c>
    </row>
    <row r="87" spans="1:4" ht="15" customHeight="1" x14ac:dyDescent="0.2">
      <c r="A87" s="566" t="s">
        <v>168</v>
      </c>
      <c r="B87" s="567"/>
      <c r="C87" s="567"/>
      <c r="D87" s="567"/>
    </row>
    <row r="88" spans="1:4" ht="73.900000000000006" customHeight="1" x14ac:dyDescent="0.2">
      <c r="A88" s="35" t="s">
        <v>169</v>
      </c>
      <c r="B88" s="39"/>
      <c r="C88" s="37" t="s">
        <v>170</v>
      </c>
      <c r="D88" s="40">
        <v>6490</v>
      </c>
    </row>
    <row r="89" spans="1:4" ht="15" customHeight="1" x14ac:dyDescent="0.2">
      <c r="A89" s="566" t="s">
        <v>171</v>
      </c>
      <c r="B89" s="567"/>
      <c r="C89" s="567"/>
      <c r="D89" s="567"/>
    </row>
    <row r="90" spans="1:4" ht="73.900000000000006" customHeight="1" x14ac:dyDescent="0.2">
      <c r="A90" s="35" t="s">
        <v>172</v>
      </c>
      <c r="B90" s="39"/>
      <c r="C90" s="37" t="s">
        <v>173</v>
      </c>
      <c r="D90" s="38">
        <v>3120</v>
      </c>
    </row>
    <row r="91" spans="1:4" ht="60.6" customHeight="1" x14ac:dyDescent="0.2">
      <c r="A91" s="35" t="s">
        <v>174</v>
      </c>
      <c r="B91" s="39"/>
      <c r="C91" s="37" t="s">
        <v>175</v>
      </c>
      <c r="D91" s="38">
        <v>3120</v>
      </c>
    </row>
    <row r="92" spans="1:4" ht="70.900000000000006" customHeight="1" x14ac:dyDescent="0.2">
      <c r="A92" s="35" t="s">
        <v>176</v>
      </c>
      <c r="B92" s="39"/>
      <c r="C92" s="37" t="s">
        <v>177</v>
      </c>
      <c r="D92" s="38">
        <v>2540</v>
      </c>
    </row>
    <row r="93" spans="1:4" ht="15" customHeight="1" x14ac:dyDescent="0.2">
      <c r="A93" s="566" t="s">
        <v>178</v>
      </c>
      <c r="B93" s="567"/>
      <c r="C93" s="567"/>
      <c r="D93" s="567"/>
    </row>
    <row r="94" spans="1:4" ht="15" customHeight="1" x14ac:dyDescent="0.2">
      <c r="A94" s="35" t="s">
        <v>179</v>
      </c>
      <c r="B94" s="41"/>
      <c r="C94" s="42" t="s">
        <v>180</v>
      </c>
      <c r="D94" s="40">
        <v>4990</v>
      </c>
    </row>
    <row r="95" spans="1:4" ht="55.15" customHeight="1" x14ac:dyDescent="0.2">
      <c r="A95" s="35" t="s">
        <v>181</v>
      </c>
      <c r="B95" s="43"/>
      <c r="C95" s="37" t="s">
        <v>182</v>
      </c>
      <c r="D95" s="38">
        <v>4190</v>
      </c>
    </row>
    <row r="96" spans="1:4" ht="57.6" customHeight="1" x14ac:dyDescent="0.2">
      <c r="A96" s="35" t="s">
        <v>183</v>
      </c>
      <c r="B96" s="44"/>
      <c r="C96" s="37" t="s">
        <v>184</v>
      </c>
      <c r="D96" s="38">
        <v>3740</v>
      </c>
    </row>
    <row r="97" spans="1:4" ht="44.45" customHeight="1" x14ac:dyDescent="0.2">
      <c r="A97" s="35" t="s">
        <v>185</v>
      </c>
      <c r="B97" s="43"/>
      <c r="C97" s="42" t="s">
        <v>186</v>
      </c>
      <c r="D97" s="38">
        <v>5590</v>
      </c>
    </row>
    <row r="98" spans="1:4" ht="59.45" customHeight="1" x14ac:dyDescent="0.2">
      <c r="A98" s="35" t="s">
        <v>187</v>
      </c>
      <c r="B98" s="45"/>
      <c r="C98" s="46" t="s">
        <v>188</v>
      </c>
      <c r="D98" s="40">
        <v>7890</v>
      </c>
    </row>
    <row r="99" spans="1:4" ht="52.15" customHeight="1" x14ac:dyDescent="0.2">
      <c r="A99" s="35" t="s">
        <v>189</v>
      </c>
      <c r="B99" s="45"/>
      <c r="C99" s="47" t="s">
        <v>190</v>
      </c>
      <c r="D99" s="40">
        <v>8290</v>
      </c>
    </row>
    <row r="100" spans="1:4" ht="59.45" customHeight="1" x14ac:dyDescent="0.2">
      <c r="A100" s="35" t="s">
        <v>191</v>
      </c>
      <c r="B100" s="39"/>
      <c r="C100" s="37" t="s">
        <v>192</v>
      </c>
      <c r="D100" s="40">
        <v>9990</v>
      </c>
    </row>
    <row r="101" spans="1:4" ht="60.6" customHeight="1" x14ac:dyDescent="0.2">
      <c r="A101" s="35" t="s">
        <v>193</v>
      </c>
      <c r="B101" s="43"/>
      <c r="C101" s="42" t="s">
        <v>194</v>
      </c>
      <c r="D101" s="40">
        <v>7890</v>
      </c>
    </row>
    <row r="102" spans="1:4" ht="56.45" customHeight="1" x14ac:dyDescent="0.2">
      <c r="A102" s="35" t="s">
        <v>195</v>
      </c>
      <c r="B102" s="43"/>
      <c r="C102" s="46" t="s">
        <v>196</v>
      </c>
      <c r="D102" s="40">
        <v>9690</v>
      </c>
    </row>
    <row r="103" spans="1:4" ht="76.150000000000006" customHeight="1" x14ac:dyDescent="0.2">
      <c r="A103" s="35" t="s">
        <v>197</v>
      </c>
      <c r="B103" s="43"/>
      <c r="C103" s="42" t="s">
        <v>198</v>
      </c>
      <c r="D103" s="38">
        <v>7890</v>
      </c>
    </row>
    <row r="104" spans="1:4" ht="72" customHeight="1" x14ac:dyDescent="0.2">
      <c r="A104" s="35" t="s">
        <v>199</v>
      </c>
      <c r="B104" s="39"/>
      <c r="C104" s="42" t="s">
        <v>200</v>
      </c>
      <c r="D104" s="40">
        <v>10990</v>
      </c>
    </row>
    <row r="105" spans="1:4" ht="15" customHeight="1" x14ac:dyDescent="0.2">
      <c r="A105" s="566" t="s">
        <v>201</v>
      </c>
      <c r="B105" s="567"/>
      <c r="C105" s="567"/>
      <c r="D105" s="567"/>
    </row>
    <row r="106" spans="1:4" ht="76.150000000000006" customHeight="1" x14ac:dyDescent="0.2">
      <c r="A106" s="35" t="s">
        <v>202</v>
      </c>
      <c r="B106" s="43"/>
      <c r="C106" s="37" t="s">
        <v>203</v>
      </c>
      <c r="D106" s="38">
        <v>6640</v>
      </c>
    </row>
    <row r="107" spans="1:4" ht="55.9" customHeight="1" x14ac:dyDescent="0.2">
      <c r="A107" s="35" t="s">
        <v>204</v>
      </c>
      <c r="B107" s="43"/>
      <c r="C107" s="37" t="s">
        <v>205</v>
      </c>
      <c r="D107" s="38">
        <v>6640</v>
      </c>
    </row>
    <row r="108" spans="1:4" ht="69.599999999999994" customHeight="1" x14ac:dyDescent="0.2">
      <c r="A108" s="35" t="s">
        <v>206</v>
      </c>
      <c r="B108" s="43"/>
      <c r="C108" s="42" t="s">
        <v>207</v>
      </c>
      <c r="D108" s="40">
        <v>11490</v>
      </c>
    </row>
    <row r="109" spans="1:4" ht="94.9" customHeight="1" x14ac:dyDescent="0.2">
      <c r="A109" s="35" t="s">
        <v>208</v>
      </c>
      <c r="B109" s="36"/>
      <c r="C109" s="42" t="s">
        <v>209</v>
      </c>
      <c r="D109" s="40">
        <v>11890</v>
      </c>
    </row>
    <row r="110" spans="1:4" ht="74.45" customHeight="1" x14ac:dyDescent="0.2">
      <c r="A110" s="35" t="s">
        <v>210</v>
      </c>
      <c r="B110" s="43"/>
      <c r="C110" s="42" t="s">
        <v>211</v>
      </c>
      <c r="D110" s="40">
        <v>12890</v>
      </c>
    </row>
    <row r="111" spans="1:4" ht="81.599999999999994" customHeight="1" x14ac:dyDescent="0.2">
      <c r="A111" s="35" t="s">
        <v>212</v>
      </c>
      <c r="B111" s="43"/>
      <c r="C111" s="42" t="s">
        <v>213</v>
      </c>
      <c r="D111" s="40">
        <v>13690</v>
      </c>
    </row>
    <row r="112" spans="1:4" ht="80.45" customHeight="1" x14ac:dyDescent="0.2">
      <c r="A112" s="35" t="s">
        <v>214</v>
      </c>
      <c r="B112" s="43"/>
      <c r="C112" s="42" t="s">
        <v>215</v>
      </c>
      <c r="D112" s="40">
        <v>13990</v>
      </c>
    </row>
    <row r="113" spans="1:4" ht="70.150000000000006" customHeight="1" x14ac:dyDescent="0.2">
      <c r="A113" s="35" t="s">
        <v>216</v>
      </c>
      <c r="B113" s="43"/>
      <c r="C113" s="42" t="s">
        <v>217</v>
      </c>
      <c r="D113" s="40">
        <v>14990</v>
      </c>
    </row>
    <row r="114" spans="1:4" ht="15" customHeight="1" x14ac:dyDescent="0.2">
      <c r="A114" s="566" t="s">
        <v>218</v>
      </c>
      <c r="B114" s="567"/>
      <c r="C114" s="567"/>
      <c r="D114" s="567"/>
    </row>
    <row r="115" spans="1:4" ht="63" customHeight="1" x14ac:dyDescent="0.2">
      <c r="A115" s="35" t="s">
        <v>219</v>
      </c>
      <c r="B115" s="45"/>
      <c r="C115" s="46" t="s">
        <v>220</v>
      </c>
      <c r="D115" s="40">
        <v>9900</v>
      </c>
    </row>
    <row r="116" spans="1:4" ht="67.150000000000006" customHeight="1" x14ac:dyDescent="0.2">
      <c r="A116" s="35" t="s">
        <v>221</v>
      </c>
      <c r="B116" s="45"/>
      <c r="C116" s="46" t="s">
        <v>222</v>
      </c>
      <c r="D116" s="40">
        <v>17490</v>
      </c>
    </row>
    <row r="117" spans="1:4" ht="15" customHeight="1" x14ac:dyDescent="0.2">
      <c r="A117" s="568" t="s">
        <v>223</v>
      </c>
      <c r="B117" s="567"/>
      <c r="C117" s="567"/>
      <c r="D117" s="567"/>
    </row>
    <row r="118" spans="1:4" ht="79.150000000000006" customHeight="1" x14ac:dyDescent="0.2">
      <c r="A118" s="35" t="s">
        <v>224</v>
      </c>
      <c r="B118" s="44"/>
      <c r="C118" s="46" t="s">
        <v>225</v>
      </c>
      <c r="D118" s="40">
        <v>45490</v>
      </c>
    </row>
    <row r="119" spans="1:4" ht="76.150000000000006" customHeight="1" x14ac:dyDescent="0.2">
      <c r="A119" s="35" t="s">
        <v>226</v>
      </c>
      <c r="B119" s="44"/>
      <c r="C119" s="46" t="s">
        <v>227</v>
      </c>
      <c r="D119" s="40">
        <v>59990</v>
      </c>
    </row>
    <row r="120" spans="1:4" ht="15" customHeight="1" x14ac:dyDescent="0.2">
      <c r="A120" s="569" t="s">
        <v>228</v>
      </c>
      <c r="B120" s="567"/>
      <c r="C120" s="567"/>
      <c r="D120" s="567"/>
    </row>
    <row r="121" spans="1:4" ht="15" customHeight="1" x14ac:dyDescent="0.2">
      <c r="A121" s="571" t="s">
        <v>229</v>
      </c>
      <c r="B121" s="567"/>
      <c r="C121" s="567"/>
      <c r="D121" s="567"/>
    </row>
    <row r="122" spans="1:4" ht="25.15" customHeight="1" x14ac:dyDescent="0.2">
      <c r="A122" s="35" t="s">
        <v>230</v>
      </c>
      <c r="B122" s="572"/>
      <c r="C122" s="48" t="s">
        <v>231</v>
      </c>
      <c r="D122" s="38">
        <v>5140</v>
      </c>
    </row>
    <row r="123" spans="1:4" ht="24.6" customHeight="1" x14ac:dyDescent="0.2">
      <c r="A123" s="35" t="s">
        <v>232</v>
      </c>
      <c r="B123" s="573"/>
      <c r="C123" s="48" t="s">
        <v>233</v>
      </c>
      <c r="D123" s="40">
        <v>8990</v>
      </c>
    </row>
    <row r="124" spans="1:4" ht="34.9" customHeight="1" x14ac:dyDescent="0.2">
      <c r="A124" s="35" t="s">
        <v>234</v>
      </c>
      <c r="B124" s="573"/>
      <c r="C124" s="48" t="s">
        <v>235</v>
      </c>
      <c r="D124" s="38">
        <v>10490</v>
      </c>
    </row>
    <row r="125" spans="1:4" ht="45" customHeight="1" x14ac:dyDescent="0.2">
      <c r="A125" s="35" t="s">
        <v>236</v>
      </c>
      <c r="B125" s="574"/>
      <c r="C125" s="48" t="s">
        <v>237</v>
      </c>
      <c r="D125" s="40">
        <v>15390</v>
      </c>
    </row>
    <row r="126" spans="1:4" ht="15" customHeight="1" x14ac:dyDescent="0.2">
      <c r="A126" s="571" t="s">
        <v>238</v>
      </c>
      <c r="B126" s="567"/>
      <c r="C126" s="567"/>
      <c r="D126" s="567"/>
    </row>
    <row r="127" spans="1:4" ht="40.9" customHeight="1" x14ac:dyDescent="0.2">
      <c r="A127" s="35" t="s">
        <v>239</v>
      </c>
      <c r="B127" s="572"/>
      <c r="C127" s="48" t="s">
        <v>240</v>
      </c>
      <c r="D127" s="38">
        <v>5440</v>
      </c>
    </row>
    <row r="128" spans="1:4" ht="52.15" customHeight="1" x14ac:dyDescent="0.2">
      <c r="A128" s="35" t="s">
        <v>241</v>
      </c>
      <c r="B128" s="573"/>
      <c r="C128" s="48" t="s">
        <v>242</v>
      </c>
      <c r="D128" s="38">
        <v>8640</v>
      </c>
    </row>
    <row r="129" spans="1:4" ht="44.45" customHeight="1" x14ac:dyDescent="0.2">
      <c r="A129" s="35" t="s">
        <v>243</v>
      </c>
      <c r="B129" s="574"/>
      <c r="C129" s="48" t="s">
        <v>244</v>
      </c>
      <c r="D129" s="38">
        <v>13290</v>
      </c>
    </row>
    <row r="130" spans="1:4" ht="15" customHeight="1" x14ac:dyDescent="0.2">
      <c r="A130" s="571" t="s">
        <v>245</v>
      </c>
      <c r="B130" s="567"/>
      <c r="C130" s="567"/>
      <c r="D130" s="567"/>
    </row>
    <row r="131" spans="1:4" ht="40.15" customHeight="1" x14ac:dyDescent="0.2">
      <c r="A131" s="35" t="s">
        <v>246</v>
      </c>
      <c r="B131" s="572"/>
      <c r="C131" s="48" t="s">
        <v>247</v>
      </c>
      <c r="D131" s="40">
        <v>8590</v>
      </c>
    </row>
    <row r="132" spans="1:4" ht="41.45" customHeight="1" x14ac:dyDescent="0.2">
      <c r="A132" s="35" t="s">
        <v>248</v>
      </c>
      <c r="B132" s="573"/>
      <c r="C132" s="48" t="s">
        <v>249</v>
      </c>
      <c r="D132" s="40">
        <v>12990</v>
      </c>
    </row>
    <row r="133" spans="1:4" ht="40.9" customHeight="1" x14ac:dyDescent="0.2">
      <c r="A133" s="35" t="s">
        <v>250</v>
      </c>
      <c r="B133" s="574"/>
      <c r="C133" s="48" t="s">
        <v>251</v>
      </c>
      <c r="D133" s="38">
        <v>22990</v>
      </c>
    </row>
    <row r="134" spans="1:4" ht="15" customHeight="1" x14ac:dyDescent="0.2">
      <c r="A134" s="571" t="s">
        <v>252</v>
      </c>
      <c r="B134" s="567"/>
      <c r="C134" s="567"/>
      <c r="D134" s="567"/>
    </row>
    <row r="135" spans="1:4" ht="31.9" customHeight="1" x14ac:dyDescent="0.2">
      <c r="A135" s="35" t="s">
        <v>253</v>
      </c>
      <c r="B135" s="572"/>
      <c r="C135" s="49" t="s">
        <v>254</v>
      </c>
      <c r="D135" s="40">
        <v>8590</v>
      </c>
    </row>
    <row r="136" spans="1:4" ht="30.6" customHeight="1" x14ac:dyDescent="0.2">
      <c r="A136" s="35" t="s">
        <v>255</v>
      </c>
      <c r="B136" s="573"/>
      <c r="C136" s="48" t="s">
        <v>256</v>
      </c>
      <c r="D136" s="40">
        <v>12990</v>
      </c>
    </row>
    <row r="137" spans="1:4" ht="45" customHeight="1" x14ac:dyDescent="0.2">
      <c r="A137" s="35" t="s">
        <v>257</v>
      </c>
      <c r="B137" s="574"/>
      <c r="C137" s="49" t="s">
        <v>258</v>
      </c>
      <c r="D137" s="40">
        <v>24990</v>
      </c>
    </row>
    <row r="138" spans="1:4" ht="15" customHeight="1" x14ac:dyDescent="0.2">
      <c r="A138" s="571" t="s">
        <v>259</v>
      </c>
      <c r="B138" s="567"/>
      <c r="C138" s="567"/>
      <c r="D138" s="567"/>
    </row>
    <row r="139" spans="1:4" ht="39" customHeight="1" x14ac:dyDescent="0.2">
      <c r="A139" s="35" t="s">
        <v>260</v>
      </c>
      <c r="B139" s="39"/>
      <c r="C139" s="37" t="s">
        <v>261</v>
      </c>
      <c r="D139" s="40">
        <v>10490</v>
      </c>
    </row>
    <row r="140" spans="1:4" ht="40.15" customHeight="1" x14ac:dyDescent="0.2">
      <c r="A140" s="35" t="s">
        <v>262</v>
      </c>
      <c r="B140" s="575"/>
      <c r="C140" s="48" t="s">
        <v>263</v>
      </c>
      <c r="D140" s="40">
        <v>20990</v>
      </c>
    </row>
    <row r="141" spans="1:4" ht="36" customHeight="1" x14ac:dyDescent="0.2">
      <c r="A141" s="35" t="s">
        <v>264</v>
      </c>
      <c r="B141" s="574"/>
      <c r="C141" s="37" t="s">
        <v>265</v>
      </c>
      <c r="D141" s="40">
        <v>35490</v>
      </c>
    </row>
    <row r="142" spans="1:4" ht="15" customHeight="1" x14ac:dyDescent="0.2">
      <c r="A142" s="571" t="s">
        <v>266</v>
      </c>
      <c r="B142" s="567"/>
      <c r="C142" s="567"/>
      <c r="D142" s="567"/>
    </row>
    <row r="143" spans="1:4" ht="33" customHeight="1" x14ac:dyDescent="0.2">
      <c r="A143" s="35" t="s">
        <v>267</v>
      </c>
      <c r="B143" s="572"/>
      <c r="C143" s="48" t="s">
        <v>268</v>
      </c>
      <c r="D143" s="40">
        <v>10990</v>
      </c>
    </row>
    <row r="144" spans="1:4" ht="30" customHeight="1" x14ac:dyDescent="0.2">
      <c r="A144" s="35" t="s">
        <v>269</v>
      </c>
      <c r="B144" s="573"/>
      <c r="C144" s="37" t="s">
        <v>270</v>
      </c>
      <c r="D144" s="40">
        <v>17990</v>
      </c>
    </row>
    <row r="145" spans="1:4" ht="34.15" customHeight="1" x14ac:dyDescent="0.2">
      <c r="A145" s="35" t="s">
        <v>271</v>
      </c>
      <c r="B145" s="574"/>
      <c r="C145" s="48" t="s">
        <v>272</v>
      </c>
      <c r="D145" s="40">
        <v>35990</v>
      </c>
    </row>
    <row r="146" spans="1:4" ht="15" customHeight="1" x14ac:dyDescent="0.2">
      <c r="A146" s="571" t="s">
        <v>273</v>
      </c>
      <c r="B146" s="567"/>
      <c r="C146" s="567"/>
      <c r="D146" s="567"/>
    </row>
    <row r="147" spans="1:4" ht="46.15" customHeight="1" x14ac:dyDescent="0.2">
      <c r="A147" s="35" t="s">
        <v>274</v>
      </c>
      <c r="B147" s="50"/>
      <c r="C147" s="48" t="s">
        <v>275</v>
      </c>
      <c r="D147" s="40">
        <v>53990</v>
      </c>
    </row>
    <row r="148" spans="1:4" ht="15" customHeight="1" x14ac:dyDescent="0.2">
      <c r="A148" s="571" t="s">
        <v>276</v>
      </c>
      <c r="B148" s="567"/>
      <c r="C148" s="567"/>
      <c r="D148" s="567"/>
    </row>
    <row r="149" spans="1:4" ht="58.15" customHeight="1" x14ac:dyDescent="0.2">
      <c r="A149" s="35" t="s">
        <v>277</v>
      </c>
      <c r="B149" s="36"/>
      <c r="C149" s="48" t="s">
        <v>278</v>
      </c>
      <c r="D149" s="40">
        <v>52990</v>
      </c>
    </row>
    <row r="150" spans="1:4" ht="15" customHeight="1" x14ac:dyDescent="0.2">
      <c r="A150" s="571" t="s">
        <v>279</v>
      </c>
      <c r="B150" s="567"/>
      <c r="C150" s="567"/>
      <c r="D150" s="567"/>
    </row>
    <row r="151" spans="1:4" ht="27" customHeight="1" x14ac:dyDescent="0.2">
      <c r="A151" s="35" t="s">
        <v>280</v>
      </c>
      <c r="B151" s="572"/>
      <c r="C151" s="48" t="s">
        <v>281</v>
      </c>
      <c r="D151" s="40">
        <v>69990</v>
      </c>
    </row>
    <row r="152" spans="1:4" ht="38.450000000000003" customHeight="1" x14ac:dyDescent="0.2">
      <c r="A152" s="35" t="s">
        <v>282</v>
      </c>
      <c r="B152" s="574"/>
      <c r="C152" s="48" t="s">
        <v>283</v>
      </c>
      <c r="D152" s="40">
        <v>82990</v>
      </c>
    </row>
    <row r="153" spans="1:4" ht="15" customHeight="1" x14ac:dyDescent="0.2">
      <c r="A153" s="571" t="s">
        <v>284</v>
      </c>
      <c r="B153" s="567"/>
      <c r="C153" s="567"/>
      <c r="D153" s="567"/>
    </row>
    <row r="154" spans="1:4" ht="42.6" customHeight="1" x14ac:dyDescent="0.2">
      <c r="A154" s="35" t="s">
        <v>285</v>
      </c>
      <c r="B154" s="50"/>
      <c r="C154" s="48" t="s">
        <v>286</v>
      </c>
      <c r="D154" s="40">
        <v>109990</v>
      </c>
    </row>
    <row r="155" spans="1:4" ht="15" customHeight="1" x14ac:dyDescent="0.2">
      <c r="A155" s="571" t="s">
        <v>287</v>
      </c>
      <c r="B155" s="567"/>
      <c r="C155" s="567"/>
      <c r="D155" s="567"/>
    </row>
    <row r="156" spans="1:4" ht="30" customHeight="1" x14ac:dyDescent="0.2">
      <c r="A156" s="35" t="s">
        <v>288</v>
      </c>
      <c r="B156" s="572"/>
      <c r="C156" s="48" t="s">
        <v>289</v>
      </c>
      <c r="D156" s="40">
        <v>139990</v>
      </c>
    </row>
    <row r="157" spans="1:4" ht="30.6" customHeight="1" x14ac:dyDescent="0.2">
      <c r="A157" s="35" t="s">
        <v>290</v>
      </c>
      <c r="B157" s="573"/>
      <c r="C157" s="48" t="s">
        <v>291</v>
      </c>
      <c r="D157" s="40">
        <v>144990</v>
      </c>
    </row>
    <row r="158" spans="1:4" ht="30.6" customHeight="1" x14ac:dyDescent="0.2">
      <c r="A158" s="35" t="s">
        <v>292</v>
      </c>
      <c r="B158" s="574"/>
      <c r="C158" s="48" t="s">
        <v>293</v>
      </c>
      <c r="D158" s="40">
        <v>121990</v>
      </c>
    </row>
    <row r="159" spans="1:4" ht="31.15" customHeight="1" x14ac:dyDescent="0.2">
      <c r="A159" s="35" t="s">
        <v>294</v>
      </c>
      <c r="B159" s="50"/>
      <c r="C159" s="48" t="s">
        <v>295</v>
      </c>
      <c r="D159" s="40">
        <v>835</v>
      </c>
    </row>
    <row r="160" spans="1:4" ht="26.45" customHeight="1" x14ac:dyDescent="0.2">
      <c r="A160" s="51"/>
      <c r="B160" s="52"/>
      <c r="C160" s="53" t="s">
        <v>296</v>
      </c>
      <c r="D160" s="52"/>
    </row>
    <row r="161" spans="1:4" ht="20.45" customHeight="1" x14ac:dyDescent="0.2">
      <c r="A161" s="54"/>
      <c r="B161" s="55"/>
      <c r="C161" s="56" t="s">
        <v>297</v>
      </c>
      <c r="D161" s="55"/>
    </row>
    <row r="162" spans="1:4" ht="38.450000000000003" customHeight="1" x14ac:dyDescent="0.2">
      <c r="A162" s="57" t="s">
        <v>298</v>
      </c>
      <c r="B162" s="576"/>
      <c r="C162" s="58" t="s">
        <v>299</v>
      </c>
      <c r="D162" s="59">
        <v>38990</v>
      </c>
    </row>
    <row r="163" spans="1:4" ht="36.6" customHeight="1" x14ac:dyDescent="0.2">
      <c r="A163" s="60" t="s">
        <v>300</v>
      </c>
      <c r="B163" s="577"/>
      <c r="C163" s="58" t="s">
        <v>301</v>
      </c>
      <c r="D163" s="61">
        <v>58990</v>
      </c>
    </row>
    <row r="164" spans="1:4" ht="28.15" customHeight="1" x14ac:dyDescent="0.2">
      <c r="A164" s="57" t="s">
        <v>302</v>
      </c>
      <c r="B164" s="578"/>
      <c r="C164" s="58" t="s">
        <v>303</v>
      </c>
      <c r="D164" s="59">
        <v>39990</v>
      </c>
    </row>
    <row r="165" spans="1:4" ht="30" customHeight="1" x14ac:dyDescent="0.2">
      <c r="A165" s="57" t="s">
        <v>304</v>
      </c>
      <c r="B165" s="576"/>
      <c r="C165" s="58" t="s">
        <v>305</v>
      </c>
      <c r="D165" s="59">
        <v>41990</v>
      </c>
    </row>
    <row r="166" spans="1:4" ht="45" customHeight="1" x14ac:dyDescent="0.2">
      <c r="A166" s="57" t="s">
        <v>306</v>
      </c>
      <c r="B166" s="578"/>
      <c r="C166" s="58" t="s">
        <v>307</v>
      </c>
      <c r="D166" s="59">
        <v>49990</v>
      </c>
    </row>
    <row r="167" spans="1:4" ht="25.9" customHeight="1" x14ac:dyDescent="0.2">
      <c r="A167" s="51"/>
      <c r="B167" s="52"/>
      <c r="C167" s="53" t="s">
        <v>308</v>
      </c>
      <c r="D167" s="62"/>
    </row>
    <row r="168" spans="1:4" ht="15" customHeight="1" x14ac:dyDescent="0.2">
      <c r="A168" s="63"/>
      <c r="B168" s="64"/>
      <c r="C168" s="65" t="s">
        <v>309</v>
      </c>
      <c r="D168" s="66"/>
    </row>
    <row r="169" spans="1:4" ht="51" customHeight="1" x14ac:dyDescent="0.2">
      <c r="A169" s="67" t="s">
        <v>310</v>
      </c>
      <c r="B169" s="68"/>
      <c r="C169" s="58" t="s">
        <v>311</v>
      </c>
      <c r="D169" s="69">
        <v>34990</v>
      </c>
    </row>
    <row r="170" spans="1:4" ht="51" customHeight="1" x14ac:dyDescent="0.2">
      <c r="A170" s="60" t="s">
        <v>312</v>
      </c>
      <c r="B170" s="68"/>
      <c r="C170" s="58" t="s">
        <v>313</v>
      </c>
      <c r="D170" s="61">
        <v>36990</v>
      </c>
    </row>
    <row r="171" spans="1:4" ht="51" customHeight="1" x14ac:dyDescent="0.2">
      <c r="A171" s="60" t="s">
        <v>314</v>
      </c>
      <c r="B171" s="576"/>
      <c r="C171" s="58" t="s">
        <v>315</v>
      </c>
      <c r="D171" s="61">
        <v>53990</v>
      </c>
    </row>
    <row r="172" spans="1:4" ht="51" customHeight="1" x14ac:dyDescent="0.2">
      <c r="A172" s="67" t="s">
        <v>316</v>
      </c>
      <c r="B172" s="578"/>
      <c r="C172" s="58" t="s">
        <v>317</v>
      </c>
      <c r="D172" s="69">
        <v>59990</v>
      </c>
    </row>
    <row r="173" spans="1:4" ht="51" customHeight="1" x14ac:dyDescent="0.2">
      <c r="A173" s="60" t="s">
        <v>318</v>
      </c>
      <c r="B173" s="68"/>
      <c r="C173" s="58" t="s">
        <v>319</v>
      </c>
      <c r="D173" s="61">
        <v>75990</v>
      </c>
    </row>
    <row r="174" spans="1:4" ht="51" customHeight="1" x14ac:dyDescent="0.2">
      <c r="A174" s="70" t="s">
        <v>320</v>
      </c>
      <c r="B174" s="576"/>
      <c r="C174" s="579" t="s">
        <v>321</v>
      </c>
      <c r="D174" s="61">
        <v>48990</v>
      </c>
    </row>
    <row r="175" spans="1:4" ht="51" customHeight="1" x14ac:dyDescent="0.2">
      <c r="A175" s="70" t="s">
        <v>322</v>
      </c>
      <c r="B175" s="578"/>
      <c r="C175" s="578"/>
      <c r="D175" s="61">
        <v>55990</v>
      </c>
    </row>
    <row r="176" spans="1:4" ht="18" customHeight="1" x14ac:dyDescent="0.2">
      <c r="A176" s="71"/>
      <c r="B176" s="64"/>
      <c r="C176" s="65" t="s">
        <v>323</v>
      </c>
      <c r="D176" s="66"/>
    </row>
    <row r="177" spans="1:4" ht="51" customHeight="1" x14ac:dyDescent="0.2">
      <c r="A177" s="67" t="s">
        <v>324</v>
      </c>
      <c r="B177" s="68"/>
      <c r="C177" s="58" t="s">
        <v>325</v>
      </c>
      <c r="D177" s="69">
        <v>42990</v>
      </c>
    </row>
    <row r="178" spans="1:4" ht="51" customHeight="1" x14ac:dyDescent="0.2">
      <c r="A178" s="60" t="s">
        <v>326</v>
      </c>
      <c r="B178" s="68"/>
      <c r="C178" s="58" t="s">
        <v>327</v>
      </c>
      <c r="D178" s="61">
        <v>40990</v>
      </c>
    </row>
    <row r="179" spans="1:4" ht="51" customHeight="1" x14ac:dyDescent="0.2">
      <c r="A179" s="60" t="s">
        <v>328</v>
      </c>
      <c r="B179" s="68"/>
      <c r="C179" s="58" t="s">
        <v>329</v>
      </c>
      <c r="D179" s="61">
        <v>57990</v>
      </c>
    </row>
    <row r="180" spans="1:4" ht="51" customHeight="1" x14ac:dyDescent="0.2">
      <c r="A180" s="60" t="s">
        <v>330</v>
      </c>
      <c r="B180" s="576"/>
      <c r="C180" s="58" t="s">
        <v>331</v>
      </c>
      <c r="D180" s="61">
        <v>52990</v>
      </c>
    </row>
    <row r="181" spans="1:4" ht="51" customHeight="1" x14ac:dyDescent="0.2">
      <c r="A181" s="67" t="s">
        <v>332</v>
      </c>
      <c r="B181" s="578"/>
      <c r="C181" s="58" t="s">
        <v>333</v>
      </c>
      <c r="D181" s="69">
        <v>59990</v>
      </c>
    </row>
    <row r="182" spans="1:4" ht="51" customHeight="1" x14ac:dyDescent="0.2">
      <c r="A182" s="60" t="s">
        <v>334</v>
      </c>
      <c r="B182" s="576"/>
      <c r="C182" s="58" t="s">
        <v>335</v>
      </c>
      <c r="D182" s="61">
        <v>104490</v>
      </c>
    </row>
    <row r="183" spans="1:4" ht="51" customHeight="1" x14ac:dyDescent="0.2">
      <c r="A183" s="60" t="s">
        <v>336</v>
      </c>
      <c r="B183" s="578"/>
      <c r="C183" s="58" t="s">
        <v>337</v>
      </c>
      <c r="D183" s="61">
        <v>119890</v>
      </c>
    </row>
    <row r="184" spans="1:4" ht="51" customHeight="1" x14ac:dyDescent="0.2">
      <c r="A184" s="60" t="s">
        <v>338</v>
      </c>
      <c r="B184" s="68"/>
      <c r="C184" s="58" t="s">
        <v>339</v>
      </c>
      <c r="D184" s="61">
        <v>59990</v>
      </c>
    </row>
    <row r="185" spans="1:4" ht="23.45" customHeight="1" x14ac:dyDescent="0.2">
      <c r="A185" s="72"/>
      <c r="B185" s="73"/>
      <c r="C185" s="74" t="s">
        <v>340</v>
      </c>
      <c r="D185" s="75"/>
    </row>
    <row r="186" spans="1:4" ht="51" customHeight="1" x14ac:dyDescent="0.2">
      <c r="A186" s="67" t="s">
        <v>341</v>
      </c>
      <c r="B186" s="68"/>
      <c r="C186" s="58" t="s">
        <v>342</v>
      </c>
      <c r="D186" s="69">
        <v>44990</v>
      </c>
    </row>
    <row r="187" spans="1:4" ht="51" customHeight="1" x14ac:dyDescent="0.2">
      <c r="A187" s="60" t="s">
        <v>343</v>
      </c>
      <c r="B187" s="68"/>
      <c r="C187" s="58" t="s">
        <v>344</v>
      </c>
      <c r="D187" s="61">
        <v>42990</v>
      </c>
    </row>
    <row r="188" spans="1:4" ht="51" customHeight="1" x14ac:dyDescent="0.2">
      <c r="A188" s="60" t="s">
        <v>345</v>
      </c>
      <c r="B188" s="576"/>
      <c r="C188" s="76" t="s">
        <v>346</v>
      </c>
      <c r="D188" s="61">
        <v>59990</v>
      </c>
    </row>
    <row r="189" spans="1:4" ht="51" customHeight="1" x14ac:dyDescent="0.2">
      <c r="A189" s="67" t="s">
        <v>347</v>
      </c>
      <c r="B189" s="578"/>
      <c r="C189" s="58" t="s">
        <v>348</v>
      </c>
      <c r="D189" s="69">
        <v>66990</v>
      </c>
    </row>
    <row r="190" spans="1:4" ht="51" customHeight="1" x14ac:dyDescent="0.2">
      <c r="A190" s="60" t="s">
        <v>349</v>
      </c>
      <c r="B190" s="68"/>
      <c r="C190" s="58" t="s">
        <v>350</v>
      </c>
      <c r="D190" s="61">
        <v>80990</v>
      </c>
    </row>
    <row r="191" spans="1:4" ht="51" customHeight="1" x14ac:dyDescent="0.2">
      <c r="A191" s="60" t="s">
        <v>351</v>
      </c>
      <c r="B191" s="576"/>
      <c r="C191" s="579" t="s">
        <v>352</v>
      </c>
      <c r="D191" s="61">
        <v>54990</v>
      </c>
    </row>
    <row r="192" spans="1:4" ht="51" customHeight="1" x14ac:dyDescent="0.2">
      <c r="A192" s="60" t="s">
        <v>353</v>
      </c>
      <c r="B192" s="578"/>
      <c r="C192" s="578"/>
      <c r="D192" s="61">
        <v>61990</v>
      </c>
    </row>
    <row r="193" spans="1:4" ht="21.6" customHeight="1" x14ac:dyDescent="0.2">
      <c r="A193" s="63"/>
      <c r="B193" s="64"/>
      <c r="C193" s="65" t="s">
        <v>354</v>
      </c>
      <c r="D193" s="66"/>
    </row>
    <row r="194" spans="1:4" ht="51" customHeight="1" x14ac:dyDescent="0.2">
      <c r="A194" s="67" t="s">
        <v>355</v>
      </c>
      <c r="B194" s="68"/>
      <c r="C194" s="58" t="s">
        <v>356</v>
      </c>
      <c r="D194" s="69">
        <v>60990</v>
      </c>
    </row>
    <row r="195" spans="1:4" ht="51" customHeight="1" x14ac:dyDescent="0.2">
      <c r="A195" s="60" t="s">
        <v>357</v>
      </c>
      <c r="B195" s="68"/>
      <c r="C195" s="58" t="s">
        <v>358</v>
      </c>
      <c r="D195" s="61">
        <v>71990</v>
      </c>
    </row>
    <row r="196" spans="1:4" ht="51" customHeight="1" x14ac:dyDescent="0.2">
      <c r="A196" s="60" t="s">
        <v>359</v>
      </c>
      <c r="B196" s="68"/>
      <c r="C196" s="58" t="s">
        <v>360</v>
      </c>
      <c r="D196" s="61">
        <v>58990</v>
      </c>
    </row>
    <row r="197" spans="1:4" ht="51" customHeight="1" x14ac:dyDescent="0.2">
      <c r="A197" s="60" t="s">
        <v>361</v>
      </c>
      <c r="B197" s="68"/>
      <c r="C197" s="58" t="s">
        <v>362</v>
      </c>
      <c r="D197" s="61">
        <v>75990</v>
      </c>
    </row>
    <row r="198" spans="1:4" ht="51" customHeight="1" x14ac:dyDescent="0.2">
      <c r="A198" s="60" t="s">
        <v>363</v>
      </c>
      <c r="B198" s="68"/>
      <c r="C198" s="58" t="s">
        <v>364</v>
      </c>
      <c r="D198" s="61">
        <v>89990</v>
      </c>
    </row>
    <row r="199" spans="1:4" ht="23.45" customHeight="1" x14ac:dyDescent="0.2">
      <c r="A199" s="77"/>
      <c r="B199" s="73"/>
      <c r="C199" s="74" t="s">
        <v>365</v>
      </c>
      <c r="D199" s="75"/>
    </row>
    <row r="200" spans="1:4" ht="51" customHeight="1" x14ac:dyDescent="0.2">
      <c r="A200" s="67" t="s">
        <v>366</v>
      </c>
      <c r="B200" s="68"/>
      <c r="C200" s="58" t="s">
        <v>367</v>
      </c>
      <c r="D200" s="69">
        <v>73990</v>
      </c>
    </row>
    <row r="201" spans="1:4" ht="51" customHeight="1" x14ac:dyDescent="0.2">
      <c r="A201" s="67" t="s">
        <v>368</v>
      </c>
      <c r="B201" s="68"/>
      <c r="C201" s="58" t="s">
        <v>369</v>
      </c>
      <c r="D201" s="69">
        <v>90990</v>
      </c>
    </row>
    <row r="202" spans="1:4" ht="51" customHeight="1" x14ac:dyDescent="0.2">
      <c r="A202" s="60" t="s">
        <v>370</v>
      </c>
      <c r="B202" s="68"/>
      <c r="C202" s="58" t="s">
        <v>371</v>
      </c>
      <c r="D202" s="61">
        <v>71990</v>
      </c>
    </row>
    <row r="203" spans="1:4" ht="51" customHeight="1" x14ac:dyDescent="0.2">
      <c r="A203" s="60" t="s">
        <v>372</v>
      </c>
      <c r="B203" s="68"/>
      <c r="C203" s="58" t="s">
        <v>373</v>
      </c>
      <c r="D203" s="61">
        <v>88990</v>
      </c>
    </row>
    <row r="204" spans="1:4" ht="51" customHeight="1" x14ac:dyDescent="0.2">
      <c r="A204" s="60" t="s">
        <v>374</v>
      </c>
      <c r="B204" s="68"/>
      <c r="C204" s="58" t="s">
        <v>375</v>
      </c>
      <c r="D204" s="61">
        <v>84990</v>
      </c>
    </row>
    <row r="205" spans="1:4" ht="51" customHeight="1" x14ac:dyDescent="0.2">
      <c r="A205" s="60" t="s">
        <v>376</v>
      </c>
      <c r="B205" s="68"/>
      <c r="C205" s="58" t="s">
        <v>377</v>
      </c>
      <c r="D205" s="61">
        <v>101990</v>
      </c>
    </row>
    <row r="206" spans="1:4" ht="51" customHeight="1" x14ac:dyDescent="0.2">
      <c r="A206" s="60" t="s">
        <v>378</v>
      </c>
      <c r="B206" s="68"/>
      <c r="C206" s="58" t="s">
        <v>379</v>
      </c>
      <c r="D206" s="61">
        <v>88990</v>
      </c>
    </row>
    <row r="207" spans="1:4" ht="51" customHeight="1" x14ac:dyDescent="0.2">
      <c r="A207" s="60" t="s">
        <v>380</v>
      </c>
      <c r="B207" s="68"/>
      <c r="C207" s="58" t="s">
        <v>381</v>
      </c>
      <c r="D207" s="61">
        <v>105990</v>
      </c>
    </row>
    <row r="208" spans="1:4" ht="51" customHeight="1" x14ac:dyDescent="0.2">
      <c r="A208" s="60" t="s">
        <v>382</v>
      </c>
      <c r="B208" s="68"/>
      <c r="C208" s="58" t="s">
        <v>383</v>
      </c>
      <c r="D208" s="61">
        <v>105990</v>
      </c>
    </row>
    <row r="209" spans="1:4" ht="19.899999999999999" customHeight="1" x14ac:dyDescent="0.2">
      <c r="A209" s="63"/>
      <c r="B209" s="64"/>
      <c r="C209" s="65" t="s">
        <v>384</v>
      </c>
      <c r="D209" s="66"/>
    </row>
    <row r="210" spans="1:4" ht="51" customHeight="1" x14ac:dyDescent="0.2">
      <c r="A210" s="60" t="s">
        <v>385</v>
      </c>
      <c r="B210" s="576"/>
      <c r="C210" s="58" t="s">
        <v>386</v>
      </c>
      <c r="D210" s="61">
        <v>42990</v>
      </c>
    </row>
    <row r="211" spans="1:4" ht="51" customHeight="1" x14ac:dyDescent="0.2">
      <c r="A211" s="60" t="s">
        <v>387</v>
      </c>
      <c r="B211" s="577"/>
      <c r="C211" s="58" t="s">
        <v>388</v>
      </c>
      <c r="D211" s="61">
        <v>47990</v>
      </c>
    </row>
    <row r="212" spans="1:4" ht="51" customHeight="1" x14ac:dyDescent="0.2">
      <c r="A212" s="60" t="s">
        <v>389</v>
      </c>
      <c r="B212" s="577"/>
      <c r="C212" s="58" t="s">
        <v>390</v>
      </c>
      <c r="D212" s="61">
        <v>53990</v>
      </c>
    </row>
    <row r="213" spans="1:4" ht="51" customHeight="1" x14ac:dyDescent="0.2">
      <c r="A213" s="60" t="s">
        <v>391</v>
      </c>
      <c r="B213" s="578"/>
      <c r="C213" s="58" t="s">
        <v>392</v>
      </c>
      <c r="D213" s="61">
        <v>58990</v>
      </c>
    </row>
    <row r="214" spans="1:4" ht="51" customHeight="1" x14ac:dyDescent="0.2">
      <c r="A214" s="60" t="s">
        <v>393</v>
      </c>
      <c r="B214" s="576"/>
      <c r="C214" s="58" t="s">
        <v>394</v>
      </c>
      <c r="D214" s="61">
        <v>75990</v>
      </c>
    </row>
    <row r="215" spans="1:4" ht="51" customHeight="1" x14ac:dyDescent="0.2">
      <c r="A215" s="60" t="s">
        <v>395</v>
      </c>
      <c r="B215" s="578"/>
      <c r="C215" s="58" t="s">
        <v>396</v>
      </c>
      <c r="D215" s="61">
        <v>79990</v>
      </c>
    </row>
    <row r="216" spans="1:4" ht="24" customHeight="1" x14ac:dyDescent="0.2">
      <c r="A216" s="71"/>
      <c r="B216" s="64"/>
      <c r="C216" s="65" t="s">
        <v>397</v>
      </c>
      <c r="D216" s="66"/>
    </row>
    <row r="217" spans="1:4" ht="51" customHeight="1" x14ac:dyDescent="0.2">
      <c r="A217" s="60" t="s">
        <v>398</v>
      </c>
      <c r="B217" s="68"/>
      <c r="C217" s="58" t="s">
        <v>399</v>
      </c>
      <c r="D217" s="61">
        <v>53990</v>
      </c>
    </row>
    <row r="218" spans="1:4" ht="51" customHeight="1" x14ac:dyDescent="0.2">
      <c r="A218" s="60" t="s">
        <v>400</v>
      </c>
      <c r="B218" s="68"/>
      <c r="C218" s="58" t="s">
        <v>401</v>
      </c>
      <c r="D218" s="61">
        <v>95990</v>
      </c>
    </row>
    <row r="219" spans="1:4" ht="20.45" customHeight="1" x14ac:dyDescent="0.2">
      <c r="A219" s="78"/>
      <c r="B219" s="78"/>
      <c r="C219" s="79" t="s">
        <v>402</v>
      </c>
      <c r="D219" s="80"/>
    </row>
    <row r="220" spans="1:4" ht="51" customHeight="1" x14ac:dyDescent="0.2">
      <c r="A220" s="60" t="s">
        <v>403</v>
      </c>
      <c r="B220" s="68"/>
      <c r="C220" s="58" t="s">
        <v>404</v>
      </c>
      <c r="D220" s="61">
        <v>17990</v>
      </c>
    </row>
    <row r="221" spans="1:4" ht="51" customHeight="1" x14ac:dyDescent="0.2">
      <c r="A221" s="60" t="s">
        <v>405</v>
      </c>
      <c r="B221" s="68"/>
      <c r="C221" s="58" t="s">
        <v>406</v>
      </c>
      <c r="D221" s="61">
        <v>34990</v>
      </c>
    </row>
    <row r="222" spans="1:4" ht="51" customHeight="1" x14ac:dyDescent="0.2">
      <c r="A222" s="60" t="s">
        <v>407</v>
      </c>
      <c r="B222" s="68"/>
      <c r="C222" s="58" t="s">
        <v>408</v>
      </c>
      <c r="D222" s="61">
        <v>51990</v>
      </c>
    </row>
    <row r="223" spans="1:4" ht="51" customHeight="1" x14ac:dyDescent="0.2">
      <c r="A223" s="60" t="s">
        <v>409</v>
      </c>
      <c r="B223" s="68"/>
      <c r="C223" s="58" t="s">
        <v>410</v>
      </c>
      <c r="D223" s="61">
        <v>69990</v>
      </c>
    </row>
    <row r="224" spans="1:4" ht="18" customHeight="1" x14ac:dyDescent="0.2">
      <c r="A224" s="78"/>
      <c r="B224" s="78"/>
      <c r="C224" s="79" t="s">
        <v>411</v>
      </c>
      <c r="D224" s="80"/>
    </row>
    <row r="225" spans="1:4" ht="51" customHeight="1" x14ac:dyDescent="0.2">
      <c r="A225" s="60" t="s">
        <v>412</v>
      </c>
      <c r="B225" s="68"/>
      <c r="C225" s="58" t="s">
        <v>413</v>
      </c>
      <c r="D225" s="61">
        <v>628000</v>
      </c>
    </row>
    <row r="226" spans="1:4" ht="51" customHeight="1" x14ac:dyDescent="0.2">
      <c r="A226" s="60" t="s">
        <v>414</v>
      </c>
      <c r="B226" s="68"/>
      <c r="C226" s="58" t="s">
        <v>415</v>
      </c>
      <c r="D226" s="61">
        <v>1646000</v>
      </c>
    </row>
    <row r="227" spans="1:4" ht="51" customHeight="1" x14ac:dyDescent="0.2">
      <c r="A227" s="60" t="s">
        <v>416</v>
      </c>
      <c r="B227" s="68"/>
      <c r="C227" s="58" t="s">
        <v>417</v>
      </c>
      <c r="D227" s="61">
        <v>346000</v>
      </c>
    </row>
    <row r="228" spans="1:4" ht="51" customHeight="1" x14ac:dyDescent="0.2">
      <c r="A228" s="60" t="s">
        <v>418</v>
      </c>
      <c r="B228" s="68"/>
      <c r="C228" s="58" t="s">
        <v>419</v>
      </c>
      <c r="D228" s="61">
        <v>866000</v>
      </c>
    </row>
    <row r="229" spans="1:4" ht="20.45" customHeight="1" x14ac:dyDescent="0.2">
      <c r="A229" s="580" t="s">
        <v>97</v>
      </c>
      <c r="B229" s="581"/>
      <c r="C229" s="581"/>
      <c r="D229" s="581"/>
    </row>
    <row r="230" spans="1:4" ht="23.45" customHeight="1" x14ac:dyDescent="0.3">
      <c r="A230" s="81"/>
      <c r="B230" s="82" t="s">
        <v>420</v>
      </c>
      <c r="C230" s="83"/>
      <c r="D230" s="84"/>
    </row>
    <row r="231" spans="1:4" ht="43.9" customHeight="1" x14ac:dyDescent="0.2">
      <c r="A231" s="85" t="s">
        <v>421</v>
      </c>
      <c r="B231" s="582"/>
      <c r="C231" s="86" t="s">
        <v>422</v>
      </c>
      <c r="D231" s="87">
        <v>20990</v>
      </c>
    </row>
    <row r="232" spans="1:4" ht="43.9" customHeight="1" x14ac:dyDescent="0.2">
      <c r="A232" s="88" t="s">
        <v>423</v>
      </c>
      <c r="B232" s="583"/>
      <c r="C232" s="89" t="s">
        <v>424</v>
      </c>
      <c r="D232" s="90">
        <v>16990</v>
      </c>
    </row>
    <row r="233" spans="1:4" ht="43.9" customHeight="1" x14ac:dyDescent="0.2">
      <c r="A233" s="85" t="s">
        <v>425</v>
      </c>
      <c r="B233" s="582"/>
      <c r="C233" s="86" t="s">
        <v>426</v>
      </c>
      <c r="D233" s="87">
        <v>25990</v>
      </c>
    </row>
    <row r="234" spans="1:4" ht="43.9" customHeight="1" x14ac:dyDescent="0.2">
      <c r="A234" s="88" t="s">
        <v>427</v>
      </c>
      <c r="B234" s="584"/>
      <c r="C234" s="89" t="s">
        <v>428</v>
      </c>
      <c r="D234" s="90">
        <v>25990</v>
      </c>
    </row>
    <row r="235" spans="1:4" ht="43.9" customHeight="1" x14ac:dyDescent="0.2">
      <c r="A235" s="85" t="s">
        <v>429</v>
      </c>
      <c r="B235" s="584"/>
      <c r="C235" s="86" t="s">
        <v>430</v>
      </c>
      <c r="D235" s="87">
        <v>25990</v>
      </c>
    </row>
    <row r="236" spans="1:4" ht="43.9" customHeight="1" x14ac:dyDescent="0.2">
      <c r="A236" s="88" t="s">
        <v>431</v>
      </c>
      <c r="B236" s="584"/>
      <c r="C236" s="89" t="s">
        <v>432</v>
      </c>
      <c r="D236" s="90">
        <v>19990</v>
      </c>
    </row>
    <row r="237" spans="1:4" ht="43.9" customHeight="1" x14ac:dyDescent="0.2">
      <c r="A237" s="85" t="s">
        <v>433</v>
      </c>
      <c r="B237" s="584"/>
      <c r="C237" s="86" t="s">
        <v>434</v>
      </c>
      <c r="D237" s="87">
        <v>19990</v>
      </c>
    </row>
    <row r="238" spans="1:4" ht="43.9" customHeight="1" x14ac:dyDescent="0.2">
      <c r="A238" s="88" t="s">
        <v>435</v>
      </c>
      <c r="B238" s="583"/>
      <c r="C238" s="89" t="s">
        <v>436</v>
      </c>
      <c r="D238" s="90">
        <v>19990</v>
      </c>
    </row>
    <row r="239" spans="1:4" ht="43.9" customHeight="1" x14ac:dyDescent="0.2">
      <c r="A239" s="85" t="s">
        <v>437</v>
      </c>
      <c r="B239" s="582"/>
      <c r="C239" s="86" t="s">
        <v>438</v>
      </c>
      <c r="D239" s="87">
        <v>27990</v>
      </c>
    </row>
    <row r="240" spans="1:4" ht="43.9" customHeight="1" x14ac:dyDescent="0.2">
      <c r="A240" s="88" t="s">
        <v>439</v>
      </c>
      <c r="B240" s="584"/>
      <c r="C240" s="89" t="s">
        <v>440</v>
      </c>
      <c r="D240" s="90">
        <v>27990</v>
      </c>
    </row>
    <row r="241" spans="1:4" ht="43.9" customHeight="1" x14ac:dyDescent="0.2">
      <c r="A241" s="85" t="s">
        <v>441</v>
      </c>
      <c r="B241" s="584"/>
      <c r="C241" s="86" t="s">
        <v>442</v>
      </c>
      <c r="D241" s="87">
        <v>27990</v>
      </c>
    </row>
    <row r="242" spans="1:4" ht="43.9" customHeight="1" x14ac:dyDescent="0.2">
      <c r="A242" s="88" t="s">
        <v>443</v>
      </c>
      <c r="B242" s="583"/>
      <c r="C242" s="89" t="s">
        <v>444</v>
      </c>
      <c r="D242" s="90">
        <v>27990</v>
      </c>
    </row>
    <row r="243" spans="1:4" ht="43.9" customHeight="1" x14ac:dyDescent="0.2">
      <c r="A243" s="85" t="s">
        <v>445</v>
      </c>
      <c r="B243" s="582"/>
      <c r="C243" s="86" t="s">
        <v>446</v>
      </c>
      <c r="D243" s="87">
        <v>22990</v>
      </c>
    </row>
    <row r="244" spans="1:4" ht="43.9" customHeight="1" x14ac:dyDescent="0.2">
      <c r="A244" s="88" t="s">
        <v>447</v>
      </c>
      <c r="B244" s="584"/>
      <c r="C244" s="89" t="s">
        <v>448</v>
      </c>
      <c r="D244" s="90">
        <v>22990</v>
      </c>
    </row>
    <row r="245" spans="1:4" ht="43.9" customHeight="1" x14ac:dyDescent="0.2">
      <c r="A245" s="85" t="s">
        <v>449</v>
      </c>
      <c r="B245" s="584"/>
      <c r="C245" s="86" t="s">
        <v>450</v>
      </c>
      <c r="D245" s="87">
        <v>22990</v>
      </c>
    </row>
    <row r="246" spans="1:4" ht="43.9" customHeight="1" x14ac:dyDescent="0.2">
      <c r="A246" s="88" t="s">
        <v>451</v>
      </c>
      <c r="B246" s="583"/>
      <c r="C246" s="89" t="s">
        <v>452</v>
      </c>
      <c r="D246" s="90">
        <v>22990</v>
      </c>
    </row>
    <row r="247" spans="1:4" ht="43.9" customHeight="1" x14ac:dyDescent="0.2">
      <c r="A247" s="85" t="s">
        <v>453</v>
      </c>
      <c r="B247" s="585" t="s">
        <v>454</v>
      </c>
      <c r="C247" s="86" t="s">
        <v>455</v>
      </c>
      <c r="D247" s="87">
        <v>15990</v>
      </c>
    </row>
    <row r="248" spans="1:4" ht="43.9" customHeight="1" x14ac:dyDescent="0.2">
      <c r="A248" s="88" t="s">
        <v>456</v>
      </c>
      <c r="B248" s="584"/>
      <c r="C248" s="89" t="s">
        <v>457</v>
      </c>
      <c r="D248" s="90">
        <v>15990</v>
      </c>
    </row>
    <row r="249" spans="1:4" ht="43.9" customHeight="1" x14ac:dyDescent="0.2">
      <c r="A249" s="85" t="s">
        <v>458</v>
      </c>
      <c r="B249" s="583"/>
      <c r="C249" s="86" t="s">
        <v>459</v>
      </c>
      <c r="D249" s="87">
        <v>15990</v>
      </c>
    </row>
    <row r="250" spans="1:4" ht="43.9" customHeight="1" x14ac:dyDescent="0.2">
      <c r="A250" s="88" t="s">
        <v>460</v>
      </c>
      <c r="B250" s="586" t="s">
        <v>454</v>
      </c>
      <c r="C250" s="89" t="s">
        <v>461</v>
      </c>
      <c r="D250" s="90">
        <v>18990</v>
      </c>
    </row>
    <row r="251" spans="1:4" ht="43.9" customHeight="1" x14ac:dyDescent="0.2">
      <c r="A251" s="85" t="s">
        <v>462</v>
      </c>
      <c r="B251" s="584"/>
      <c r="C251" s="86" t="s">
        <v>463</v>
      </c>
      <c r="D251" s="87">
        <v>18990</v>
      </c>
    </row>
    <row r="252" spans="1:4" ht="43.9" customHeight="1" x14ac:dyDescent="0.2">
      <c r="A252" s="88" t="s">
        <v>464</v>
      </c>
      <c r="B252" s="583"/>
      <c r="C252" s="89" t="s">
        <v>465</v>
      </c>
      <c r="D252" s="90">
        <v>18990</v>
      </c>
    </row>
    <row r="253" spans="1:4" ht="43.9" customHeight="1" x14ac:dyDescent="0.2">
      <c r="A253" s="85" t="s">
        <v>466</v>
      </c>
      <c r="B253" s="585" t="s">
        <v>454</v>
      </c>
      <c r="C253" s="86" t="s">
        <v>467</v>
      </c>
      <c r="D253" s="87">
        <v>15200</v>
      </c>
    </row>
    <row r="254" spans="1:4" ht="43.9" customHeight="1" x14ac:dyDescent="0.2">
      <c r="A254" s="88" t="s">
        <v>468</v>
      </c>
      <c r="B254" s="584"/>
      <c r="C254" s="89" t="s">
        <v>469</v>
      </c>
      <c r="D254" s="90">
        <v>15200</v>
      </c>
    </row>
    <row r="255" spans="1:4" ht="43.9" customHeight="1" x14ac:dyDescent="0.2">
      <c r="A255" s="85" t="s">
        <v>470</v>
      </c>
      <c r="B255" s="584"/>
      <c r="C255" s="86" t="s">
        <v>471</v>
      </c>
      <c r="D255" s="87">
        <v>15200</v>
      </c>
    </row>
    <row r="256" spans="1:4" ht="43.9" customHeight="1" x14ac:dyDescent="0.2">
      <c r="A256" s="88" t="s">
        <v>472</v>
      </c>
      <c r="B256" s="584"/>
      <c r="C256" s="89" t="s">
        <v>473</v>
      </c>
      <c r="D256" s="90">
        <v>15200</v>
      </c>
    </row>
    <row r="257" spans="1:4" ht="43.9" customHeight="1" x14ac:dyDescent="0.2">
      <c r="A257" s="85" t="s">
        <v>474</v>
      </c>
      <c r="B257" s="584"/>
      <c r="C257" s="86" t="s">
        <v>475</v>
      </c>
      <c r="D257" s="87">
        <v>15200</v>
      </c>
    </row>
    <row r="258" spans="1:4" ht="43.9" customHeight="1" x14ac:dyDescent="0.2">
      <c r="A258" s="88" t="s">
        <v>476</v>
      </c>
      <c r="B258" s="583"/>
      <c r="C258" s="89" t="s">
        <v>477</v>
      </c>
      <c r="D258" s="90">
        <v>15200</v>
      </c>
    </row>
    <row r="259" spans="1:4" ht="17.45" customHeight="1" x14ac:dyDescent="0.3">
      <c r="A259" s="81"/>
      <c r="B259" s="82" t="s">
        <v>478</v>
      </c>
      <c r="C259" s="83"/>
      <c r="D259" s="84"/>
    </row>
    <row r="260" spans="1:4" ht="43.9" customHeight="1" x14ac:dyDescent="0.2">
      <c r="A260" s="85" t="s">
        <v>479</v>
      </c>
      <c r="B260" s="582"/>
      <c r="C260" s="86" t="s">
        <v>480</v>
      </c>
      <c r="D260" s="87">
        <v>23990</v>
      </c>
    </row>
    <row r="261" spans="1:4" ht="43.9" customHeight="1" x14ac:dyDescent="0.2">
      <c r="A261" s="88" t="s">
        <v>481</v>
      </c>
      <c r="B261" s="584"/>
      <c r="C261" s="89" t="s">
        <v>482</v>
      </c>
      <c r="D261" s="90">
        <v>23990</v>
      </c>
    </row>
    <row r="262" spans="1:4" ht="43.9" customHeight="1" x14ac:dyDescent="0.2">
      <c r="A262" s="85" t="s">
        <v>483</v>
      </c>
      <c r="B262" s="584"/>
      <c r="C262" s="86" t="s">
        <v>484</v>
      </c>
      <c r="D262" s="87">
        <v>23990</v>
      </c>
    </row>
    <row r="263" spans="1:4" ht="43.9" customHeight="1" x14ac:dyDescent="0.2">
      <c r="A263" s="88" t="s">
        <v>485</v>
      </c>
      <c r="B263" s="583"/>
      <c r="C263" s="89" t="s">
        <v>486</v>
      </c>
      <c r="D263" s="90">
        <v>23990</v>
      </c>
    </row>
    <row r="264" spans="1:4" ht="43.9" customHeight="1" x14ac:dyDescent="0.2">
      <c r="A264" s="85" t="s">
        <v>487</v>
      </c>
      <c r="B264" s="582"/>
      <c r="C264" s="86" t="s">
        <v>488</v>
      </c>
      <c r="D264" s="87">
        <v>19990</v>
      </c>
    </row>
    <row r="265" spans="1:4" ht="43.9" customHeight="1" x14ac:dyDescent="0.2">
      <c r="A265" s="88" t="s">
        <v>489</v>
      </c>
      <c r="B265" s="584"/>
      <c r="C265" s="89" t="s">
        <v>490</v>
      </c>
      <c r="D265" s="90">
        <v>19990</v>
      </c>
    </row>
    <row r="266" spans="1:4" ht="43.9" customHeight="1" x14ac:dyDescent="0.2">
      <c r="A266" s="85" t="s">
        <v>491</v>
      </c>
      <c r="B266" s="584"/>
      <c r="C266" s="86" t="s">
        <v>492</v>
      </c>
      <c r="D266" s="87">
        <v>19990</v>
      </c>
    </row>
    <row r="267" spans="1:4" ht="43.9" customHeight="1" x14ac:dyDescent="0.2">
      <c r="A267" s="88" t="s">
        <v>493</v>
      </c>
      <c r="B267" s="583"/>
      <c r="C267" s="89" t="s">
        <v>494</v>
      </c>
      <c r="D267" s="90">
        <v>19990</v>
      </c>
    </row>
    <row r="268" spans="1:4" ht="43.9" customHeight="1" x14ac:dyDescent="0.2">
      <c r="A268" s="85" t="s">
        <v>495</v>
      </c>
      <c r="B268" s="582"/>
      <c r="C268" s="86" t="s">
        <v>496</v>
      </c>
      <c r="D268" s="87">
        <v>27990</v>
      </c>
    </row>
    <row r="269" spans="1:4" ht="43.9" customHeight="1" x14ac:dyDescent="0.2">
      <c r="A269" s="88" t="s">
        <v>497</v>
      </c>
      <c r="B269" s="584"/>
      <c r="C269" s="89" t="s">
        <v>498</v>
      </c>
      <c r="D269" s="90">
        <v>27990</v>
      </c>
    </row>
    <row r="270" spans="1:4" ht="43.9" customHeight="1" x14ac:dyDescent="0.2">
      <c r="A270" s="85" t="s">
        <v>499</v>
      </c>
      <c r="B270" s="584"/>
      <c r="C270" s="86" t="s">
        <v>500</v>
      </c>
      <c r="D270" s="87">
        <v>27990</v>
      </c>
    </row>
    <row r="271" spans="1:4" ht="43.9" customHeight="1" x14ac:dyDescent="0.2">
      <c r="A271" s="88" t="s">
        <v>501</v>
      </c>
      <c r="B271" s="584"/>
      <c r="C271" s="89" t="s">
        <v>502</v>
      </c>
      <c r="D271" s="90">
        <v>23990</v>
      </c>
    </row>
    <row r="272" spans="1:4" ht="43.9" customHeight="1" x14ac:dyDescent="0.2">
      <c r="A272" s="85" t="s">
        <v>503</v>
      </c>
      <c r="B272" s="584"/>
      <c r="C272" s="86" t="s">
        <v>504</v>
      </c>
      <c r="D272" s="87">
        <v>23990</v>
      </c>
    </row>
    <row r="273" spans="1:4" ht="43.9" customHeight="1" x14ac:dyDescent="0.2">
      <c r="A273" s="88" t="s">
        <v>505</v>
      </c>
      <c r="B273" s="583"/>
      <c r="C273" s="89" t="s">
        <v>506</v>
      </c>
      <c r="D273" s="90">
        <v>23990</v>
      </c>
    </row>
    <row r="274" spans="1:4" ht="43.9" customHeight="1" x14ac:dyDescent="0.2">
      <c r="A274" s="85" t="s">
        <v>507</v>
      </c>
      <c r="B274" s="582"/>
      <c r="C274" s="86" t="s">
        <v>508</v>
      </c>
      <c r="D274" s="87">
        <v>32990</v>
      </c>
    </row>
    <row r="275" spans="1:4" ht="43.9" customHeight="1" x14ac:dyDescent="0.2">
      <c r="A275" s="88" t="s">
        <v>509</v>
      </c>
      <c r="B275" s="583"/>
      <c r="C275" s="89" t="s">
        <v>510</v>
      </c>
      <c r="D275" s="90">
        <v>27990</v>
      </c>
    </row>
    <row r="276" spans="1:4" ht="43.9" customHeight="1" x14ac:dyDescent="0.2">
      <c r="A276" s="85" t="s">
        <v>511</v>
      </c>
      <c r="B276" s="585" t="s">
        <v>454</v>
      </c>
      <c r="C276" s="86" t="s">
        <v>512</v>
      </c>
      <c r="D276" s="87">
        <v>31990</v>
      </c>
    </row>
    <row r="277" spans="1:4" ht="43.9" customHeight="1" x14ac:dyDescent="0.2">
      <c r="A277" s="88" t="s">
        <v>513</v>
      </c>
      <c r="B277" s="584"/>
      <c r="C277" s="89" t="s">
        <v>514</v>
      </c>
      <c r="D277" s="90">
        <v>31990</v>
      </c>
    </row>
    <row r="278" spans="1:4" ht="43.9" customHeight="1" x14ac:dyDescent="0.2">
      <c r="A278" s="85" t="s">
        <v>515</v>
      </c>
      <c r="B278" s="584"/>
      <c r="C278" s="86" t="s">
        <v>516</v>
      </c>
      <c r="D278" s="87">
        <v>31990</v>
      </c>
    </row>
    <row r="279" spans="1:4" ht="43.9" customHeight="1" x14ac:dyDescent="0.2">
      <c r="A279" s="88" t="s">
        <v>517</v>
      </c>
      <c r="B279" s="584"/>
      <c r="C279" s="89" t="s">
        <v>518</v>
      </c>
      <c r="D279" s="90">
        <v>31990</v>
      </c>
    </row>
    <row r="280" spans="1:4" ht="43.9" customHeight="1" x14ac:dyDescent="0.2">
      <c r="A280" s="85" t="s">
        <v>519</v>
      </c>
      <c r="B280" s="583"/>
      <c r="C280" s="86" t="s">
        <v>520</v>
      </c>
      <c r="D280" s="87">
        <v>31990</v>
      </c>
    </row>
    <row r="281" spans="1:4" ht="43.9" customHeight="1" x14ac:dyDescent="0.2">
      <c r="A281" s="88" t="s">
        <v>521</v>
      </c>
      <c r="B281" s="586" t="s">
        <v>454</v>
      </c>
      <c r="C281" s="89" t="s">
        <v>522</v>
      </c>
      <c r="D281" s="90">
        <v>22490</v>
      </c>
    </row>
    <row r="282" spans="1:4" ht="43.9" customHeight="1" x14ac:dyDescent="0.2">
      <c r="A282" s="85" t="s">
        <v>523</v>
      </c>
      <c r="B282" s="584"/>
      <c r="C282" s="86" t="s">
        <v>524</v>
      </c>
      <c r="D282" s="87">
        <v>22490</v>
      </c>
    </row>
    <row r="283" spans="1:4" ht="43.9" customHeight="1" x14ac:dyDescent="0.2">
      <c r="A283" s="88" t="s">
        <v>525</v>
      </c>
      <c r="B283" s="584"/>
      <c r="C283" s="89" t="s">
        <v>526</v>
      </c>
      <c r="D283" s="90">
        <v>22490</v>
      </c>
    </row>
    <row r="284" spans="1:4" ht="43.9" customHeight="1" x14ac:dyDescent="0.2">
      <c r="A284" s="85" t="s">
        <v>527</v>
      </c>
      <c r="B284" s="584"/>
      <c r="C284" s="86" t="s">
        <v>528</v>
      </c>
      <c r="D284" s="87">
        <v>22490</v>
      </c>
    </row>
    <row r="285" spans="1:4" ht="43.9" customHeight="1" x14ac:dyDescent="0.2">
      <c r="A285" s="88" t="s">
        <v>529</v>
      </c>
      <c r="B285" s="583"/>
      <c r="C285" s="89" t="s">
        <v>530</v>
      </c>
      <c r="D285" s="90">
        <v>22490</v>
      </c>
    </row>
    <row r="286" spans="1:4" ht="43.9" customHeight="1" x14ac:dyDescent="0.2">
      <c r="A286" s="85" t="s">
        <v>531</v>
      </c>
      <c r="B286" s="585" t="s">
        <v>454</v>
      </c>
      <c r="C286" s="86" t="s">
        <v>532</v>
      </c>
      <c r="D286" s="87">
        <v>18990</v>
      </c>
    </row>
    <row r="287" spans="1:4" ht="43.9" customHeight="1" x14ac:dyDescent="0.2">
      <c r="A287" s="88" t="s">
        <v>533</v>
      </c>
      <c r="B287" s="584"/>
      <c r="C287" s="89" t="s">
        <v>534</v>
      </c>
      <c r="D287" s="90">
        <v>18990</v>
      </c>
    </row>
    <row r="288" spans="1:4" ht="43.9" customHeight="1" x14ac:dyDescent="0.2">
      <c r="A288" s="85" t="s">
        <v>535</v>
      </c>
      <c r="B288" s="583"/>
      <c r="C288" s="86" t="s">
        <v>536</v>
      </c>
      <c r="D288" s="87">
        <v>18990</v>
      </c>
    </row>
    <row r="289" spans="1:4" ht="43.9" customHeight="1" x14ac:dyDescent="0.2">
      <c r="A289" s="88" t="s">
        <v>537</v>
      </c>
      <c r="B289" s="586" t="s">
        <v>454</v>
      </c>
      <c r="C289" s="89" t="s">
        <v>538</v>
      </c>
      <c r="D289" s="90">
        <v>20990</v>
      </c>
    </row>
    <row r="290" spans="1:4" ht="43.9" customHeight="1" x14ac:dyDescent="0.2">
      <c r="A290" s="85" t="s">
        <v>539</v>
      </c>
      <c r="B290" s="584"/>
      <c r="C290" s="86" t="s">
        <v>540</v>
      </c>
      <c r="D290" s="87">
        <v>20990</v>
      </c>
    </row>
    <row r="291" spans="1:4" ht="43.9" customHeight="1" x14ac:dyDescent="0.2">
      <c r="A291" s="88" t="s">
        <v>541</v>
      </c>
      <c r="B291" s="583"/>
      <c r="C291" s="89" t="s">
        <v>542</v>
      </c>
      <c r="D291" s="90">
        <v>20990</v>
      </c>
    </row>
    <row r="292" spans="1:4" ht="43.9" customHeight="1" x14ac:dyDescent="0.2">
      <c r="A292" s="85" t="s">
        <v>543</v>
      </c>
      <c r="B292" s="585" t="s">
        <v>454</v>
      </c>
      <c r="C292" s="86" t="s">
        <v>544</v>
      </c>
      <c r="D292" s="87">
        <v>18200</v>
      </c>
    </row>
    <row r="293" spans="1:4" ht="43.9" customHeight="1" x14ac:dyDescent="0.2">
      <c r="A293" s="88" t="s">
        <v>545</v>
      </c>
      <c r="B293" s="584"/>
      <c r="C293" s="89" t="s">
        <v>546</v>
      </c>
      <c r="D293" s="90">
        <v>18200</v>
      </c>
    </row>
    <row r="294" spans="1:4" ht="43.9" customHeight="1" x14ac:dyDescent="0.2">
      <c r="A294" s="85" t="s">
        <v>547</v>
      </c>
      <c r="B294" s="584"/>
      <c r="C294" s="86" t="s">
        <v>548</v>
      </c>
      <c r="D294" s="87">
        <v>18200</v>
      </c>
    </row>
    <row r="295" spans="1:4" ht="43.9" customHeight="1" x14ac:dyDescent="0.2">
      <c r="A295" s="88" t="s">
        <v>549</v>
      </c>
      <c r="B295" s="584"/>
      <c r="C295" s="89" t="s">
        <v>550</v>
      </c>
      <c r="D295" s="90">
        <v>18200</v>
      </c>
    </row>
    <row r="296" spans="1:4" ht="43.9" customHeight="1" x14ac:dyDescent="0.2">
      <c r="A296" s="85" t="s">
        <v>551</v>
      </c>
      <c r="B296" s="583"/>
      <c r="C296" s="86" t="s">
        <v>552</v>
      </c>
      <c r="D296" s="87">
        <v>18200</v>
      </c>
    </row>
    <row r="297" spans="1:4" ht="21" customHeight="1" x14ac:dyDescent="0.3">
      <c r="A297" s="81"/>
      <c r="B297" s="82" t="s">
        <v>553</v>
      </c>
      <c r="C297" s="83"/>
      <c r="D297" s="84"/>
    </row>
    <row r="298" spans="1:4" ht="43.9" customHeight="1" x14ac:dyDescent="0.2">
      <c r="A298" s="85" t="s">
        <v>554</v>
      </c>
      <c r="B298" s="91"/>
      <c r="C298" s="86" t="s">
        <v>555</v>
      </c>
      <c r="D298" s="87">
        <v>86990</v>
      </c>
    </row>
    <row r="299" spans="1:4" ht="21.6" customHeight="1" x14ac:dyDescent="0.2">
      <c r="A299" s="580" t="s">
        <v>150</v>
      </c>
      <c r="B299" s="581"/>
      <c r="C299" s="581"/>
      <c r="D299" s="581"/>
    </row>
    <row r="300" spans="1:4" ht="17.45" customHeight="1" x14ac:dyDescent="0.3">
      <c r="A300" s="81"/>
      <c r="B300" s="82" t="s">
        <v>556</v>
      </c>
      <c r="C300" s="83"/>
      <c r="D300" s="84"/>
    </row>
    <row r="301" spans="1:4" ht="43.9" customHeight="1" x14ac:dyDescent="0.2">
      <c r="A301" s="85" t="s">
        <v>557</v>
      </c>
      <c r="B301" s="585" t="s">
        <v>454</v>
      </c>
      <c r="C301" s="92" t="s">
        <v>558</v>
      </c>
      <c r="D301" s="87">
        <v>8890</v>
      </c>
    </row>
    <row r="302" spans="1:4" ht="43.9" customHeight="1" x14ac:dyDescent="0.2">
      <c r="A302" s="88" t="s">
        <v>559</v>
      </c>
      <c r="B302" s="584"/>
      <c r="C302" s="93" t="s">
        <v>560</v>
      </c>
      <c r="D302" s="90">
        <v>8890</v>
      </c>
    </row>
    <row r="303" spans="1:4" ht="43.9" customHeight="1" x14ac:dyDescent="0.2">
      <c r="A303" s="85" t="s">
        <v>561</v>
      </c>
      <c r="B303" s="583"/>
      <c r="C303" s="92" t="s">
        <v>562</v>
      </c>
      <c r="D303" s="87">
        <v>8890</v>
      </c>
    </row>
    <row r="304" spans="1:4" ht="43.9" customHeight="1" x14ac:dyDescent="0.2">
      <c r="A304" s="88" t="s">
        <v>563</v>
      </c>
      <c r="B304" s="586" t="s">
        <v>454</v>
      </c>
      <c r="C304" s="93" t="s">
        <v>564</v>
      </c>
      <c r="D304" s="90">
        <v>9790</v>
      </c>
    </row>
    <row r="305" spans="1:4" ht="43.9" customHeight="1" x14ac:dyDescent="0.2">
      <c r="A305" s="85" t="s">
        <v>565</v>
      </c>
      <c r="B305" s="584"/>
      <c r="C305" s="92" t="s">
        <v>566</v>
      </c>
      <c r="D305" s="87">
        <v>9790</v>
      </c>
    </row>
    <row r="306" spans="1:4" ht="43.9" customHeight="1" x14ac:dyDescent="0.2">
      <c r="A306" s="88" t="s">
        <v>567</v>
      </c>
      <c r="B306" s="583"/>
      <c r="C306" s="93" t="s">
        <v>568</v>
      </c>
      <c r="D306" s="90">
        <v>9790</v>
      </c>
    </row>
    <row r="307" spans="1:4" ht="43.9" customHeight="1" x14ac:dyDescent="0.2">
      <c r="A307" s="85" t="s">
        <v>569</v>
      </c>
      <c r="B307" s="585" t="s">
        <v>454</v>
      </c>
      <c r="C307" s="92" t="s">
        <v>570</v>
      </c>
      <c r="D307" s="87">
        <v>9590</v>
      </c>
    </row>
    <row r="308" spans="1:4" ht="43.9" customHeight="1" x14ac:dyDescent="0.2">
      <c r="A308" s="88" t="s">
        <v>571</v>
      </c>
      <c r="B308" s="584"/>
      <c r="C308" s="93" t="s">
        <v>572</v>
      </c>
      <c r="D308" s="90">
        <v>9590</v>
      </c>
    </row>
    <row r="309" spans="1:4" ht="43.9" customHeight="1" x14ac:dyDescent="0.2">
      <c r="A309" s="85" t="s">
        <v>573</v>
      </c>
      <c r="B309" s="583"/>
      <c r="C309" s="92" t="s">
        <v>574</v>
      </c>
      <c r="D309" s="87">
        <v>9590</v>
      </c>
    </row>
    <row r="310" spans="1:4" ht="43.9" customHeight="1" x14ac:dyDescent="0.2">
      <c r="A310" s="88" t="s">
        <v>575</v>
      </c>
      <c r="B310" s="586" t="s">
        <v>454</v>
      </c>
      <c r="C310" s="93" t="s">
        <v>576</v>
      </c>
      <c r="D310" s="90">
        <v>6450</v>
      </c>
    </row>
    <row r="311" spans="1:4" ht="43.9" customHeight="1" x14ac:dyDescent="0.2">
      <c r="A311" s="85" t="s">
        <v>577</v>
      </c>
      <c r="B311" s="583"/>
      <c r="C311" s="92" t="s">
        <v>578</v>
      </c>
      <c r="D311" s="87">
        <v>6450</v>
      </c>
    </row>
    <row r="312" spans="1:4" ht="43.9" customHeight="1" x14ac:dyDescent="0.2">
      <c r="A312" s="88" t="s">
        <v>579</v>
      </c>
      <c r="B312" s="586" t="s">
        <v>454</v>
      </c>
      <c r="C312" s="93" t="s">
        <v>580</v>
      </c>
      <c r="D312" s="90">
        <v>7500</v>
      </c>
    </row>
    <row r="313" spans="1:4" ht="43.9" customHeight="1" x14ac:dyDescent="0.2">
      <c r="A313" s="85" t="s">
        <v>581</v>
      </c>
      <c r="B313" s="583"/>
      <c r="C313" s="92" t="s">
        <v>582</v>
      </c>
      <c r="D313" s="87">
        <v>7500</v>
      </c>
    </row>
    <row r="314" spans="1:4" ht="43.9" customHeight="1" x14ac:dyDescent="0.25">
      <c r="A314" s="88" t="s">
        <v>583</v>
      </c>
      <c r="B314" s="94" t="s">
        <v>454</v>
      </c>
      <c r="C314" s="93" t="s">
        <v>584</v>
      </c>
      <c r="D314" s="90">
        <v>6450</v>
      </c>
    </row>
    <row r="315" spans="1:4" ht="43.9" customHeight="1" x14ac:dyDescent="0.2">
      <c r="A315" s="85" t="s">
        <v>585</v>
      </c>
      <c r="B315" s="585" t="s">
        <v>454</v>
      </c>
      <c r="C315" s="92" t="s">
        <v>584</v>
      </c>
      <c r="D315" s="87">
        <v>5350</v>
      </c>
    </row>
    <row r="316" spans="1:4" ht="43.9" customHeight="1" x14ac:dyDescent="0.2">
      <c r="A316" s="88" t="s">
        <v>586</v>
      </c>
      <c r="B316" s="583"/>
      <c r="C316" s="93" t="s">
        <v>587</v>
      </c>
      <c r="D316" s="90">
        <v>5350</v>
      </c>
    </row>
    <row r="317" spans="1:4" ht="21" customHeight="1" x14ac:dyDescent="0.2">
      <c r="A317" s="580" t="s">
        <v>588</v>
      </c>
      <c r="B317" s="581"/>
      <c r="C317" s="581"/>
      <c r="D317" s="581"/>
    </row>
    <row r="318" spans="1:4" ht="20.45" customHeight="1" x14ac:dyDescent="0.3">
      <c r="A318" s="81"/>
      <c r="B318" s="82" t="s">
        <v>589</v>
      </c>
      <c r="C318" s="83"/>
      <c r="D318" s="84"/>
    </row>
    <row r="319" spans="1:4" ht="43.9" customHeight="1" x14ac:dyDescent="0.2">
      <c r="A319" s="85" t="s">
        <v>590</v>
      </c>
      <c r="B319" s="585" t="s">
        <v>454</v>
      </c>
      <c r="C319" s="92" t="s">
        <v>591</v>
      </c>
      <c r="D319" s="87">
        <v>5150</v>
      </c>
    </row>
    <row r="320" spans="1:4" ht="43.9" customHeight="1" x14ac:dyDescent="0.2">
      <c r="A320" s="88" t="s">
        <v>592</v>
      </c>
      <c r="B320" s="583"/>
      <c r="C320" s="93" t="s">
        <v>591</v>
      </c>
      <c r="D320" s="90">
        <v>5150</v>
      </c>
    </row>
    <row r="321" spans="1:4" ht="18" customHeight="1" x14ac:dyDescent="0.3">
      <c r="A321" s="81"/>
      <c r="B321" s="82" t="s">
        <v>593</v>
      </c>
      <c r="C321" s="83"/>
      <c r="D321" s="84"/>
    </row>
    <row r="322" spans="1:4" ht="43.9" customHeight="1" x14ac:dyDescent="0.2">
      <c r="A322" s="85" t="s">
        <v>594</v>
      </c>
      <c r="B322" s="585" t="s">
        <v>454</v>
      </c>
      <c r="C322" s="92" t="s">
        <v>595</v>
      </c>
      <c r="D322" s="87">
        <v>6890</v>
      </c>
    </row>
    <row r="323" spans="1:4" ht="43.9" customHeight="1" x14ac:dyDescent="0.2">
      <c r="A323" s="88" t="s">
        <v>596</v>
      </c>
      <c r="B323" s="584"/>
      <c r="C323" s="93" t="s">
        <v>597</v>
      </c>
      <c r="D323" s="90">
        <v>6890</v>
      </c>
    </row>
    <row r="324" spans="1:4" ht="43.9" customHeight="1" x14ac:dyDescent="0.2">
      <c r="A324" s="85" t="s">
        <v>598</v>
      </c>
      <c r="B324" s="583"/>
      <c r="C324" s="92" t="s">
        <v>599</v>
      </c>
      <c r="D324" s="87">
        <v>6890</v>
      </c>
    </row>
    <row r="325" spans="1:4" ht="43.9" customHeight="1" x14ac:dyDescent="0.2">
      <c r="A325" s="88" t="s">
        <v>600</v>
      </c>
      <c r="B325" s="586" t="s">
        <v>454</v>
      </c>
      <c r="C325" s="93" t="s">
        <v>601</v>
      </c>
      <c r="D325" s="90">
        <v>7750</v>
      </c>
    </row>
    <row r="326" spans="1:4" ht="43.9" customHeight="1" x14ac:dyDescent="0.2">
      <c r="A326" s="85" t="s">
        <v>602</v>
      </c>
      <c r="B326" s="584"/>
      <c r="C326" s="92" t="s">
        <v>603</v>
      </c>
      <c r="D326" s="87">
        <v>7750</v>
      </c>
    </row>
    <row r="327" spans="1:4" ht="43.9" customHeight="1" x14ac:dyDescent="0.2">
      <c r="A327" s="88" t="s">
        <v>604</v>
      </c>
      <c r="B327" s="583"/>
      <c r="C327" s="93" t="s">
        <v>605</v>
      </c>
      <c r="D327" s="90">
        <v>7750</v>
      </c>
    </row>
    <row r="328" spans="1:4" ht="43.9" customHeight="1" x14ac:dyDescent="0.2">
      <c r="A328" s="85" t="s">
        <v>606</v>
      </c>
      <c r="B328" s="585" t="s">
        <v>454</v>
      </c>
      <c r="C328" s="92" t="s">
        <v>607</v>
      </c>
      <c r="D328" s="87">
        <v>7550</v>
      </c>
    </row>
    <row r="329" spans="1:4" ht="43.9" customHeight="1" x14ac:dyDescent="0.2">
      <c r="A329" s="88" t="s">
        <v>608</v>
      </c>
      <c r="B329" s="584"/>
      <c r="C329" s="93" t="s">
        <v>609</v>
      </c>
      <c r="D329" s="90">
        <v>7550</v>
      </c>
    </row>
    <row r="330" spans="1:4" ht="43.9" customHeight="1" x14ac:dyDescent="0.2">
      <c r="A330" s="85" t="s">
        <v>610</v>
      </c>
      <c r="B330" s="583"/>
      <c r="C330" s="92" t="s">
        <v>611</v>
      </c>
      <c r="D330" s="87">
        <v>7550</v>
      </c>
    </row>
    <row r="331" spans="1:4" ht="21" customHeight="1" x14ac:dyDescent="0.2">
      <c r="A331" s="580" t="s">
        <v>612</v>
      </c>
      <c r="B331" s="581"/>
      <c r="C331" s="581"/>
      <c r="D331" s="581"/>
    </row>
    <row r="332" spans="1:4" ht="43.9" customHeight="1" x14ac:dyDescent="0.2">
      <c r="A332" s="85" t="s">
        <v>613</v>
      </c>
      <c r="B332" s="585" t="s">
        <v>454</v>
      </c>
      <c r="C332" s="92" t="s">
        <v>614</v>
      </c>
      <c r="D332" s="87">
        <v>45990</v>
      </c>
    </row>
    <row r="333" spans="1:4" ht="43.9" customHeight="1" x14ac:dyDescent="0.2">
      <c r="A333" s="88" t="s">
        <v>615</v>
      </c>
      <c r="B333" s="584"/>
      <c r="C333" s="93" t="s">
        <v>616</v>
      </c>
      <c r="D333" s="90">
        <v>56990</v>
      </c>
    </row>
    <row r="334" spans="1:4" ht="43.9" customHeight="1" x14ac:dyDescent="0.2">
      <c r="A334" s="85" t="s">
        <v>617</v>
      </c>
      <c r="B334" s="583"/>
      <c r="C334" s="92" t="s">
        <v>618</v>
      </c>
      <c r="D334" s="87">
        <v>62990</v>
      </c>
    </row>
    <row r="335" spans="1:4" ht="43.9" customHeight="1" x14ac:dyDescent="0.2">
      <c r="A335" s="88" t="s">
        <v>619</v>
      </c>
      <c r="B335" s="585" t="s">
        <v>454</v>
      </c>
      <c r="C335" s="93" t="s">
        <v>614</v>
      </c>
      <c r="D335" s="90">
        <v>129990</v>
      </c>
    </row>
    <row r="336" spans="1:4" ht="43.9" customHeight="1" x14ac:dyDescent="0.2">
      <c r="A336" s="85" t="s">
        <v>620</v>
      </c>
      <c r="B336" s="584"/>
      <c r="C336" s="92" t="s">
        <v>621</v>
      </c>
      <c r="D336" s="87">
        <v>142990</v>
      </c>
    </row>
    <row r="337" spans="1:4" ht="43.9" customHeight="1" x14ac:dyDescent="0.2">
      <c r="A337" s="88" t="s">
        <v>622</v>
      </c>
      <c r="B337" s="583"/>
      <c r="C337" s="93" t="s">
        <v>623</v>
      </c>
      <c r="D337" s="90">
        <v>149990</v>
      </c>
    </row>
    <row r="338" spans="1:4" ht="22.15" customHeight="1" x14ac:dyDescent="0.2">
      <c r="A338" s="580" t="s">
        <v>624</v>
      </c>
      <c r="B338" s="581"/>
      <c r="C338" s="581"/>
      <c r="D338" s="581"/>
    </row>
    <row r="339" spans="1:4" ht="43.9" customHeight="1" x14ac:dyDescent="0.2">
      <c r="A339" s="85" t="s">
        <v>625</v>
      </c>
      <c r="B339" s="586" t="s">
        <v>454</v>
      </c>
      <c r="C339" s="92" t="s">
        <v>626</v>
      </c>
      <c r="D339" s="87">
        <v>40990</v>
      </c>
    </row>
    <row r="340" spans="1:4" ht="43.9" customHeight="1" x14ac:dyDescent="0.2">
      <c r="A340" s="88" t="s">
        <v>627</v>
      </c>
      <c r="B340" s="584"/>
      <c r="C340" s="93" t="s">
        <v>628</v>
      </c>
      <c r="D340" s="90">
        <v>51990</v>
      </c>
    </row>
    <row r="341" spans="1:4" ht="43.9" customHeight="1" x14ac:dyDescent="0.2">
      <c r="A341" s="85" t="s">
        <v>629</v>
      </c>
      <c r="B341" s="583"/>
      <c r="C341" s="92" t="s">
        <v>630</v>
      </c>
      <c r="D341" s="87">
        <v>58990</v>
      </c>
    </row>
    <row r="342" spans="1:4" ht="43.9" customHeight="1" x14ac:dyDescent="0.2">
      <c r="A342" s="88" t="s">
        <v>631</v>
      </c>
      <c r="B342" s="586" t="s">
        <v>454</v>
      </c>
      <c r="C342" s="93" t="s">
        <v>632</v>
      </c>
      <c r="D342" s="90">
        <v>43000</v>
      </c>
    </row>
    <row r="343" spans="1:4" ht="43.9" customHeight="1" x14ac:dyDescent="0.2">
      <c r="A343" s="85" t="s">
        <v>633</v>
      </c>
      <c r="B343" s="584"/>
      <c r="C343" s="92" t="s">
        <v>634</v>
      </c>
      <c r="D343" s="87">
        <v>53000</v>
      </c>
    </row>
    <row r="344" spans="1:4" ht="43.9" customHeight="1" x14ac:dyDescent="0.2">
      <c r="A344" s="88" t="s">
        <v>635</v>
      </c>
      <c r="B344" s="583"/>
      <c r="C344" s="93" t="s">
        <v>636</v>
      </c>
      <c r="D344" s="90">
        <v>59000</v>
      </c>
    </row>
    <row r="345" spans="1:4" ht="22.15" customHeight="1" x14ac:dyDescent="0.3">
      <c r="A345" s="587" t="s">
        <v>637</v>
      </c>
      <c r="B345" s="581"/>
      <c r="C345" s="581"/>
      <c r="D345" s="581"/>
    </row>
    <row r="346" spans="1:4" ht="18" customHeight="1" x14ac:dyDescent="0.3">
      <c r="A346" s="83"/>
      <c r="B346" s="82" t="s">
        <v>638</v>
      </c>
      <c r="C346" s="95"/>
      <c r="D346" s="84"/>
    </row>
    <row r="347" spans="1:4" ht="48" customHeight="1" x14ac:dyDescent="0.2">
      <c r="A347" s="96" t="s">
        <v>639</v>
      </c>
      <c r="B347" s="585" t="s">
        <v>454</v>
      </c>
      <c r="C347" s="97" t="s">
        <v>640</v>
      </c>
      <c r="D347" s="87" t="s">
        <v>641</v>
      </c>
    </row>
    <row r="348" spans="1:4" ht="48" customHeight="1" x14ac:dyDescent="0.2">
      <c r="A348" s="98" t="s">
        <v>642</v>
      </c>
      <c r="B348" s="584"/>
      <c r="C348" s="99" t="s">
        <v>643</v>
      </c>
      <c r="D348" s="100" t="s">
        <v>641</v>
      </c>
    </row>
    <row r="349" spans="1:4" ht="48" customHeight="1" x14ac:dyDescent="0.2">
      <c r="A349" s="96" t="s">
        <v>644</v>
      </c>
      <c r="B349" s="583"/>
      <c r="C349" s="97" t="s">
        <v>645</v>
      </c>
      <c r="D349" s="87" t="s">
        <v>641</v>
      </c>
    </row>
    <row r="350" spans="1:4" ht="48" customHeight="1" x14ac:dyDescent="0.2">
      <c r="A350" s="98" t="s">
        <v>646</v>
      </c>
      <c r="B350" s="586" t="s">
        <v>454</v>
      </c>
      <c r="C350" s="99" t="s">
        <v>647</v>
      </c>
      <c r="D350" s="100" t="s">
        <v>641</v>
      </c>
    </row>
    <row r="351" spans="1:4" ht="48" customHeight="1" x14ac:dyDescent="0.2">
      <c r="A351" s="96" t="s">
        <v>648</v>
      </c>
      <c r="B351" s="583"/>
      <c r="C351" s="97" t="s">
        <v>649</v>
      </c>
      <c r="D351" s="87" t="s">
        <v>641</v>
      </c>
    </row>
    <row r="352" spans="1:4" ht="22.9" customHeight="1" x14ac:dyDescent="0.3">
      <c r="A352" s="83"/>
      <c r="B352" s="82" t="s">
        <v>650</v>
      </c>
      <c r="C352" s="95"/>
      <c r="D352" s="84"/>
    </row>
    <row r="353" spans="1:4" ht="48" customHeight="1" x14ac:dyDescent="0.2">
      <c r="A353" s="96" t="s">
        <v>651</v>
      </c>
      <c r="B353" s="585" t="s">
        <v>454</v>
      </c>
      <c r="C353" s="97" t="s">
        <v>652</v>
      </c>
      <c r="D353" s="87" t="s">
        <v>641</v>
      </c>
    </row>
    <row r="354" spans="1:4" ht="48" customHeight="1" x14ac:dyDescent="0.2">
      <c r="A354" s="98" t="s">
        <v>653</v>
      </c>
      <c r="B354" s="584"/>
      <c r="C354" s="99" t="s">
        <v>654</v>
      </c>
      <c r="D354" s="100" t="s">
        <v>641</v>
      </c>
    </row>
    <row r="355" spans="1:4" ht="48" customHeight="1" x14ac:dyDescent="0.2">
      <c r="A355" s="96" t="s">
        <v>655</v>
      </c>
      <c r="B355" s="583"/>
      <c r="C355" s="97" t="s">
        <v>656</v>
      </c>
      <c r="D355" s="87" t="s">
        <v>641</v>
      </c>
    </row>
    <row r="356" spans="1:4" ht="18" customHeight="1" x14ac:dyDescent="0.3">
      <c r="A356" s="587" t="s">
        <v>657</v>
      </c>
      <c r="B356" s="581"/>
      <c r="C356" s="581"/>
      <c r="D356" s="581"/>
    </row>
    <row r="357" spans="1:4" ht="19.899999999999999" customHeight="1" x14ac:dyDescent="0.3">
      <c r="A357" s="83"/>
      <c r="B357" s="82" t="s">
        <v>638</v>
      </c>
      <c r="C357" s="95"/>
      <c r="D357" s="84"/>
    </row>
    <row r="358" spans="1:4" ht="48" customHeight="1" x14ac:dyDescent="0.2">
      <c r="A358" s="96" t="s">
        <v>658</v>
      </c>
      <c r="B358" s="585" t="s">
        <v>454</v>
      </c>
      <c r="C358" s="97" t="s">
        <v>659</v>
      </c>
      <c r="D358" s="87" t="s">
        <v>641</v>
      </c>
    </row>
    <row r="359" spans="1:4" ht="48" customHeight="1" x14ac:dyDescent="0.2">
      <c r="A359" s="98" t="s">
        <v>660</v>
      </c>
      <c r="B359" s="583"/>
      <c r="C359" s="99" t="s">
        <v>661</v>
      </c>
      <c r="D359" s="100" t="s">
        <v>641</v>
      </c>
    </row>
    <row r="360" spans="1:4" ht="48" customHeight="1" x14ac:dyDescent="0.2">
      <c r="A360" s="96" t="s">
        <v>662</v>
      </c>
      <c r="B360" s="585" t="s">
        <v>454</v>
      </c>
      <c r="C360" s="97" t="s">
        <v>663</v>
      </c>
      <c r="D360" s="87" t="s">
        <v>641</v>
      </c>
    </row>
    <row r="361" spans="1:4" ht="48" customHeight="1" x14ac:dyDescent="0.2">
      <c r="A361" s="98" t="s">
        <v>664</v>
      </c>
      <c r="B361" s="583"/>
      <c r="C361" s="99" t="s">
        <v>665</v>
      </c>
      <c r="D361" s="100" t="s">
        <v>641</v>
      </c>
    </row>
    <row r="362" spans="1:4" ht="16.899999999999999" customHeight="1" x14ac:dyDescent="0.3">
      <c r="A362" s="83"/>
      <c r="B362" s="82" t="s">
        <v>650</v>
      </c>
      <c r="C362" s="95"/>
      <c r="D362" s="84"/>
    </row>
    <row r="363" spans="1:4" ht="48" customHeight="1" x14ac:dyDescent="0.2">
      <c r="A363" s="96" t="s">
        <v>666</v>
      </c>
      <c r="B363" s="585" t="s">
        <v>454</v>
      </c>
      <c r="C363" s="97" t="s">
        <v>667</v>
      </c>
      <c r="D363" s="87" t="s">
        <v>641</v>
      </c>
    </row>
    <row r="364" spans="1:4" ht="48" customHeight="1" x14ac:dyDescent="0.2">
      <c r="A364" s="98" t="s">
        <v>668</v>
      </c>
      <c r="B364" s="583"/>
      <c r="C364" s="99" t="s">
        <v>669</v>
      </c>
      <c r="D364" s="100" t="s">
        <v>641</v>
      </c>
    </row>
    <row r="365" spans="1:4" ht="24" customHeight="1" x14ac:dyDescent="0.2">
      <c r="A365" s="580" t="s">
        <v>670</v>
      </c>
      <c r="B365" s="581"/>
      <c r="C365" s="581"/>
      <c r="D365" s="581"/>
    </row>
    <row r="366" spans="1:4" ht="56.45" customHeight="1" x14ac:dyDescent="0.25">
      <c r="A366" s="101" t="s">
        <v>671</v>
      </c>
      <c r="B366" s="102" t="s">
        <v>454</v>
      </c>
      <c r="C366" s="103" t="s">
        <v>672</v>
      </c>
      <c r="D366" s="87">
        <v>22790</v>
      </c>
    </row>
    <row r="367" spans="1:4" ht="56.45" customHeight="1" x14ac:dyDescent="0.25">
      <c r="A367" s="104" t="s">
        <v>673</v>
      </c>
      <c r="B367" s="94" t="s">
        <v>454</v>
      </c>
      <c r="C367" s="105" t="s">
        <v>674</v>
      </c>
      <c r="D367" s="90">
        <v>93990</v>
      </c>
    </row>
    <row r="368" spans="1:4" ht="56.45" customHeight="1" x14ac:dyDescent="0.2">
      <c r="A368" s="101" t="s">
        <v>675</v>
      </c>
      <c r="B368" s="585" t="s">
        <v>454</v>
      </c>
      <c r="C368" s="103" t="s">
        <v>676</v>
      </c>
      <c r="D368" s="87">
        <v>121990</v>
      </c>
    </row>
    <row r="369" spans="1:4" ht="56.45" customHeight="1" x14ac:dyDescent="0.2">
      <c r="A369" s="104" t="s">
        <v>677</v>
      </c>
      <c r="B369" s="584"/>
      <c r="C369" s="105" t="s">
        <v>678</v>
      </c>
      <c r="D369" s="90">
        <v>140990</v>
      </c>
    </row>
    <row r="370" spans="1:4" ht="56.45" customHeight="1" x14ac:dyDescent="0.2">
      <c r="A370" s="101" t="s">
        <v>679</v>
      </c>
      <c r="B370" s="583"/>
      <c r="C370" s="103" t="s">
        <v>680</v>
      </c>
      <c r="D370" s="87">
        <v>232990</v>
      </c>
    </row>
    <row r="371" spans="1:4" ht="56.45" customHeight="1" x14ac:dyDescent="0.25">
      <c r="A371" s="104" t="s">
        <v>681</v>
      </c>
      <c r="B371" s="94" t="s">
        <v>454</v>
      </c>
      <c r="C371" s="105" t="s">
        <v>682</v>
      </c>
      <c r="D371" s="90">
        <v>239990</v>
      </c>
    </row>
    <row r="372" spans="1:4" ht="24" customHeight="1" x14ac:dyDescent="0.2">
      <c r="A372" s="580" t="s">
        <v>683</v>
      </c>
      <c r="B372" s="581"/>
      <c r="C372" s="581"/>
      <c r="D372" s="581"/>
    </row>
    <row r="373" spans="1:4" ht="56.45" customHeight="1" x14ac:dyDescent="0.25">
      <c r="A373" s="106" t="s">
        <v>684</v>
      </c>
      <c r="B373" s="107"/>
      <c r="C373" s="103" t="s">
        <v>685</v>
      </c>
      <c r="D373" s="87" t="s">
        <v>641</v>
      </c>
    </row>
    <row r="374" spans="1:4" ht="56.45" customHeight="1" x14ac:dyDescent="0.25">
      <c r="A374" s="108" t="s">
        <v>686</v>
      </c>
      <c r="B374" s="102"/>
      <c r="C374" s="105" t="s">
        <v>687</v>
      </c>
      <c r="D374" s="100" t="s">
        <v>641</v>
      </c>
    </row>
    <row r="375" spans="1:4" ht="56.45" customHeight="1" x14ac:dyDescent="0.2">
      <c r="A375" s="101" t="s">
        <v>688</v>
      </c>
      <c r="B375" s="91"/>
      <c r="C375" s="103" t="s">
        <v>689</v>
      </c>
      <c r="D375" s="87" t="s">
        <v>641</v>
      </c>
    </row>
    <row r="376" spans="1:4" ht="56.45" customHeight="1" x14ac:dyDescent="0.25">
      <c r="A376" s="104" t="s">
        <v>690</v>
      </c>
      <c r="B376" s="94" t="s">
        <v>454</v>
      </c>
      <c r="C376" s="105" t="s">
        <v>691</v>
      </c>
      <c r="D376" s="100" t="s">
        <v>641</v>
      </c>
    </row>
    <row r="377" spans="1:4" ht="56.45" customHeight="1" x14ac:dyDescent="0.25">
      <c r="A377" s="101" t="s">
        <v>692</v>
      </c>
      <c r="B377" s="102" t="s">
        <v>454</v>
      </c>
      <c r="C377" s="103" t="s">
        <v>693</v>
      </c>
      <c r="D377" s="87" t="s">
        <v>641</v>
      </c>
    </row>
    <row r="378" spans="1:4" ht="56.45" customHeight="1" x14ac:dyDescent="0.25">
      <c r="A378" s="108" t="s">
        <v>694</v>
      </c>
      <c r="B378" s="94" t="s">
        <v>454</v>
      </c>
      <c r="C378" s="105" t="s">
        <v>695</v>
      </c>
      <c r="D378" s="100" t="s">
        <v>641</v>
      </c>
    </row>
    <row r="379" spans="1:4" ht="56.45" customHeight="1" x14ac:dyDescent="0.25">
      <c r="A379" s="106" t="s">
        <v>696</v>
      </c>
      <c r="B379" s="102" t="s">
        <v>454</v>
      </c>
      <c r="C379" s="103" t="s">
        <v>697</v>
      </c>
      <c r="D379" s="87" t="s">
        <v>641</v>
      </c>
    </row>
    <row r="380" spans="1:4" ht="56.45" customHeight="1" x14ac:dyDescent="0.25">
      <c r="A380" s="104" t="s">
        <v>698</v>
      </c>
      <c r="B380" s="94" t="s">
        <v>454</v>
      </c>
      <c r="C380" s="105" t="s">
        <v>699</v>
      </c>
      <c r="D380" s="100" t="s">
        <v>641</v>
      </c>
    </row>
    <row r="381" spans="1:4" ht="20.45" customHeight="1" x14ac:dyDescent="0.2">
      <c r="A381" s="580" t="s">
        <v>700</v>
      </c>
      <c r="B381" s="581"/>
      <c r="C381" s="581"/>
      <c r="D381" s="581"/>
    </row>
    <row r="382" spans="1:4" ht="56.45" customHeight="1" x14ac:dyDescent="0.25">
      <c r="A382" s="106" t="s">
        <v>701</v>
      </c>
      <c r="B382" s="102" t="s">
        <v>454</v>
      </c>
      <c r="C382" s="103" t="s">
        <v>702</v>
      </c>
      <c r="D382" s="87" t="s">
        <v>641</v>
      </c>
    </row>
    <row r="383" spans="1:4" ht="56.45" customHeight="1" x14ac:dyDescent="0.25">
      <c r="A383" s="108" t="s">
        <v>703</v>
      </c>
      <c r="B383" s="94" t="s">
        <v>454</v>
      </c>
      <c r="C383" s="105" t="s">
        <v>704</v>
      </c>
      <c r="D383" s="100" t="s">
        <v>641</v>
      </c>
    </row>
    <row r="384" spans="1:4" ht="56.45" customHeight="1" x14ac:dyDescent="0.25">
      <c r="A384" s="106" t="s">
        <v>705</v>
      </c>
      <c r="B384" s="102" t="s">
        <v>454</v>
      </c>
      <c r="C384" s="103" t="s">
        <v>706</v>
      </c>
      <c r="D384" s="87" t="s">
        <v>641</v>
      </c>
    </row>
    <row r="385" spans="1:4" ht="22.9" customHeight="1" x14ac:dyDescent="0.2">
      <c r="A385" s="580" t="s">
        <v>707</v>
      </c>
      <c r="B385" s="581"/>
      <c r="C385" s="581"/>
      <c r="D385" s="581"/>
    </row>
    <row r="386" spans="1:4" ht="15" customHeight="1" x14ac:dyDescent="0.2">
      <c r="A386" s="588" t="s">
        <v>708</v>
      </c>
      <c r="B386" s="581"/>
      <c r="C386" s="581"/>
      <c r="D386" s="581"/>
    </row>
    <row r="387" spans="1:4" ht="48" customHeight="1" x14ac:dyDescent="0.25">
      <c r="A387" s="109" t="s">
        <v>709</v>
      </c>
      <c r="B387" s="102" t="s">
        <v>454</v>
      </c>
      <c r="C387" s="103" t="s">
        <v>710</v>
      </c>
      <c r="D387" s="110">
        <v>5790</v>
      </c>
    </row>
    <row r="388" spans="1:4" ht="48" customHeight="1" x14ac:dyDescent="0.25">
      <c r="A388" s="111" t="s">
        <v>711</v>
      </c>
      <c r="B388" s="94" t="s">
        <v>454</v>
      </c>
      <c r="C388" s="105" t="s">
        <v>712</v>
      </c>
      <c r="D388" s="100">
        <v>10990</v>
      </c>
    </row>
    <row r="389" spans="1:4" ht="48" customHeight="1" x14ac:dyDescent="0.25">
      <c r="A389" s="109" t="s">
        <v>713</v>
      </c>
      <c r="B389" s="102" t="s">
        <v>454</v>
      </c>
      <c r="C389" s="103" t="s">
        <v>714</v>
      </c>
      <c r="D389" s="110">
        <v>23990</v>
      </c>
    </row>
    <row r="390" spans="1:4" ht="48" customHeight="1" x14ac:dyDescent="0.25">
      <c r="A390" s="111" t="s">
        <v>715</v>
      </c>
      <c r="B390" s="94" t="s">
        <v>454</v>
      </c>
      <c r="C390" s="105" t="s">
        <v>716</v>
      </c>
      <c r="D390" s="100">
        <v>33990</v>
      </c>
    </row>
    <row r="391" spans="1:4" ht="22.9" customHeight="1" x14ac:dyDescent="0.2">
      <c r="A391" s="588" t="s">
        <v>717</v>
      </c>
      <c r="B391" s="581"/>
      <c r="C391" s="581"/>
      <c r="D391" s="581"/>
    </row>
    <row r="392" spans="1:4" ht="48" customHeight="1" x14ac:dyDescent="0.25">
      <c r="A392" s="109" t="s">
        <v>718</v>
      </c>
      <c r="B392" s="102" t="s">
        <v>454</v>
      </c>
      <c r="C392" s="103" t="s">
        <v>719</v>
      </c>
      <c r="D392" s="110">
        <v>14490</v>
      </c>
    </row>
    <row r="393" spans="1:4" ht="48" customHeight="1" x14ac:dyDescent="0.25">
      <c r="A393" s="111" t="s">
        <v>720</v>
      </c>
      <c r="B393" s="94" t="s">
        <v>454</v>
      </c>
      <c r="C393" s="105" t="s">
        <v>721</v>
      </c>
      <c r="D393" s="100">
        <v>29990</v>
      </c>
    </row>
    <row r="394" spans="1:4" ht="48" customHeight="1" x14ac:dyDescent="0.25">
      <c r="A394" s="109" t="s">
        <v>722</v>
      </c>
      <c r="B394" s="102" t="s">
        <v>454</v>
      </c>
      <c r="C394" s="103" t="s">
        <v>723</v>
      </c>
      <c r="D394" s="110">
        <v>41990</v>
      </c>
    </row>
    <row r="395" spans="1:4" ht="19.149999999999999" customHeight="1" x14ac:dyDescent="0.2">
      <c r="A395" s="588" t="s">
        <v>724</v>
      </c>
      <c r="B395" s="581"/>
      <c r="C395" s="581"/>
      <c r="D395" s="581"/>
    </row>
    <row r="396" spans="1:4" ht="48" customHeight="1" x14ac:dyDescent="0.2">
      <c r="A396" s="109" t="s">
        <v>725</v>
      </c>
      <c r="B396" s="91"/>
      <c r="C396" s="103" t="s">
        <v>726</v>
      </c>
      <c r="D396" s="110">
        <v>35990</v>
      </c>
    </row>
    <row r="397" spans="1:4" ht="48" customHeight="1" x14ac:dyDescent="0.2">
      <c r="A397" s="111" t="s">
        <v>727</v>
      </c>
      <c r="B397" s="91"/>
      <c r="C397" s="105" t="s">
        <v>728</v>
      </c>
      <c r="D397" s="100">
        <v>65990</v>
      </c>
    </row>
    <row r="398" spans="1:4" ht="18.600000000000001" customHeight="1" x14ac:dyDescent="0.2">
      <c r="A398" s="588" t="s">
        <v>729</v>
      </c>
      <c r="B398" s="581"/>
      <c r="C398" s="581"/>
      <c r="D398" s="581"/>
    </row>
    <row r="399" spans="1:4" ht="48" customHeight="1" x14ac:dyDescent="0.25">
      <c r="A399" s="109" t="s">
        <v>730</v>
      </c>
      <c r="B399" s="102" t="s">
        <v>454</v>
      </c>
      <c r="C399" s="112" t="s">
        <v>731</v>
      </c>
      <c r="D399" s="110">
        <v>2390</v>
      </c>
    </row>
    <row r="400" spans="1:4" ht="48" customHeight="1" x14ac:dyDescent="0.25">
      <c r="A400" s="111" t="s">
        <v>732</v>
      </c>
      <c r="B400" s="113" t="s">
        <v>454</v>
      </c>
      <c r="C400" s="114" t="s">
        <v>733</v>
      </c>
      <c r="D400" s="100">
        <v>4390</v>
      </c>
    </row>
    <row r="401" spans="1:4" ht="18.600000000000001" customHeight="1" x14ac:dyDescent="0.2">
      <c r="A401" s="580" t="s">
        <v>734</v>
      </c>
      <c r="B401" s="581"/>
      <c r="C401" s="581"/>
      <c r="D401" s="581"/>
    </row>
    <row r="402" spans="1:4" ht="48" customHeight="1" x14ac:dyDescent="0.2">
      <c r="A402" s="109" t="s">
        <v>735</v>
      </c>
      <c r="B402" s="91"/>
      <c r="C402" s="103" t="s">
        <v>736</v>
      </c>
      <c r="D402" s="110">
        <v>7190</v>
      </c>
    </row>
    <row r="403" spans="1:4" ht="48" customHeight="1" x14ac:dyDescent="0.2">
      <c r="A403" s="111" t="s">
        <v>737</v>
      </c>
      <c r="B403" s="115"/>
      <c r="C403" s="105" t="s">
        <v>738</v>
      </c>
      <c r="D403" s="100">
        <v>11990</v>
      </c>
    </row>
  </sheetData>
  <mergeCells count="125">
    <mergeCell ref="A385:D385"/>
    <mergeCell ref="A386:D386"/>
    <mergeCell ref="A391:D391"/>
    <mergeCell ref="A395:D395"/>
    <mergeCell ref="A398:D398"/>
    <mergeCell ref="A401:D401"/>
    <mergeCell ref="B360:B361"/>
    <mergeCell ref="B363:B364"/>
    <mergeCell ref="A365:D365"/>
    <mergeCell ref="B368:B370"/>
    <mergeCell ref="A372:D372"/>
    <mergeCell ref="A381:D381"/>
    <mergeCell ref="A345:D345"/>
    <mergeCell ref="B347:B349"/>
    <mergeCell ref="B350:B351"/>
    <mergeCell ref="B353:B355"/>
    <mergeCell ref="A356:D356"/>
    <mergeCell ref="B358:B359"/>
    <mergeCell ref="A331:D331"/>
    <mergeCell ref="B332:B334"/>
    <mergeCell ref="B335:B337"/>
    <mergeCell ref="A338:D338"/>
    <mergeCell ref="B339:B341"/>
    <mergeCell ref="B342:B344"/>
    <mergeCell ref="B315:B316"/>
    <mergeCell ref="A317:D317"/>
    <mergeCell ref="B319:B320"/>
    <mergeCell ref="B322:B324"/>
    <mergeCell ref="B325:B327"/>
    <mergeCell ref="B328:B330"/>
    <mergeCell ref="A299:D299"/>
    <mergeCell ref="B301:B303"/>
    <mergeCell ref="B304:B306"/>
    <mergeCell ref="B307:B309"/>
    <mergeCell ref="B310:B311"/>
    <mergeCell ref="B312:B313"/>
    <mergeCell ref="B274:B275"/>
    <mergeCell ref="B276:B280"/>
    <mergeCell ref="B281:B285"/>
    <mergeCell ref="B286:B288"/>
    <mergeCell ref="B289:B291"/>
    <mergeCell ref="B292:B296"/>
    <mergeCell ref="B247:B249"/>
    <mergeCell ref="B250:B252"/>
    <mergeCell ref="B253:B258"/>
    <mergeCell ref="B260:B263"/>
    <mergeCell ref="B264:B267"/>
    <mergeCell ref="B268:B273"/>
    <mergeCell ref="B214:B215"/>
    <mergeCell ref="A229:D229"/>
    <mergeCell ref="B231:B232"/>
    <mergeCell ref="B233:B238"/>
    <mergeCell ref="B239:B242"/>
    <mergeCell ref="B243:B246"/>
    <mergeCell ref="B180:B181"/>
    <mergeCell ref="B182:B183"/>
    <mergeCell ref="B188:B189"/>
    <mergeCell ref="B191:B192"/>
    <mergeCell ref="C191:C192"/>
    <mergeCell ref="B210:B213"/>
    <mergeCell ref="B156:B158"/>
    <mergeCell ref="B162:B164"/>
    <mergeCell ref="B165:B166"/>
    <mergeCell ref="B171:B172"/>
    <mergeCell ref="B174:B175"/>
    <mergeCell ref="C174:C175"/>
    <mergeCell ref="A146:D146"/>
    <mergeCell ref="A148:D148"/>
    <mergeCell ref="A150:D150"/>
    <mergeCell ref="B151:B152"/>
    <mergeCell ref="A153:D153"/>
    <mergeCell ref="A155:D155"/>
    <mergeCell ref="A134:D134"/>
    <mergeCell ref="B135:B137"/>
    <mergeCell ref="A138:D138"/>
    <mergeCell ref="B140:B141"/>
    <mergeCell ref="A142:D142"/>
    <mergeCell ref="B143:B145"/>
    <mergeCell ref="A121:D121"/>
    <mergeCell ref="B122:B125"/>
    <mergeCell ref="A126:D126"/>
    <mergeCell ref="B127:B129"/>
    <mergeCell ref="A130:D130"/>
    <mergeCell ref="B131:B133"/>
    <mergeCell ref="A89:D89"/>
    <mergeCell ref="A93:D93"/>
    <mergeCell ref="A105:D105"/>
    <mergeCell ref="A114:D114"/>
    <mergeCell ref="A117:D117"/>
    <mergeCell ref="A120:D120"/>
    <mergeCell ref="A57:D57"/>
    <mergeCell ref="A63:D63"/>
    <mergeCell ref="A79:D79"/>
    <mergeCell ref="A80:D80"/>
    <mergeCell ref="A84:D84"/>
    <mergeCell ref="A87:D87"/>
    <mergeCell ref="B42:B44"/>
    <mergeCell ref="B58:B59"/>
    <mergeCell ref="B60:B61"/>
    <mergeCell ref="B74:B75"/>
    <mergeCell ref="B76:B77"/>
    <mergeCell ref="B8:B10"/>
    <mergeCell ref="B11:B13"/>
    <mergeCell ref="B46:B49"/>
    <mergeCell ref="B50:B54"/>
    <mergeCell ref="A62:D62"/>
    <mergeCell ref="A45:D45"/>
    <mergeCell ref="B34:B35"/>
    <mergeCell ref="B21:B23"/>
    <mergeCell ref="B18:B20"/>
    <mergeCell ref="A17:D17"/>
    <mergeCell ref="A73:D73"/>
    <mergeCell ref="B36:B38"/>
    <mergeCell ref="B67:B68"/>
    <mergeCell ref="B64:B65"/>
    <mergeCell ref="B39:B41"/>
    <mergeCell ref="A1:D1"/>
    <mergeCell ref="A4:D4"/>
    <mergeCell ref="A33:D33"/>
    <mergeCell ref="B5:B7"/>
    <mergeCell ref="A3:D3"/>
    <mergeCell ref="A14:D14"/>
    <mergeCell ref="A32:D32"/>
    <mergeCell ref="A29:D29"/>
    <mergeCell ref="B24:B2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29"/>
  <sheetViews>
    <sheetView workbookViewId="0">
      <selection activeCell="F2" sqref="F2"/>
    </sheetView>
  </sheetViews>
  <sheetFormatPr defaultRowHeight="12.75" x14ac:dyDescent="0.2"/>
  <cols>
    <col min="1" max="1" width="28.33203125" customWidth="1"/>
    <col min="2" max="2" width="32.5" customWidth="1"/>
    <col min="3" max="3" width="54.5" customWidth="1"/>
    <col min="4" max="4" width="20.1640625" style="116" customWidth="1"/>
  </cols>
  <sheetData>
    <row r="1" spans="1:4" ht="74.45" customHeight="1" thickBot="1" x14ac:dyDescent="0.25">
      <c r="A1" s="149"/>
      <c r="B1" s="149"/>
      <c r="C1" s="149"/>
      <c r="D1" s="150"/>
    </row>
    <row r="2" spans="1:4" ht="77.45" customHeight="1" x14ac:dyDescent="0.2">
      <c r="A2" s="592" t="s">
        <v>739</v>
      </c>
      <c r="B2" s="593"/>
      <c r="C2" s="593"/>
      <c r="D2" s="594"/>
    </row>
    <row r="3" spans="1:4" x14ac:dyDescent="0.2">
      <c r="A3" s="117" t="s">
        <v>740</v>
      </c>
      <c r="B3" s="118" t="s">
        <v>741</v>
      </c>
      <c r="C3" s="119" t="s">
        <v>2</v>
      </c>
      <c r="D3" s="120" t="s">
        <v>742</v>
      </c>
    </row>
    <row r="4" spans="1:4" ht="36" customHeight="1" x14ac:dyDescent="0.2">
      <c r="A4" s="595"/>
      <c r="B4" s="134" t="s">
        <v>783</v>
      </c>
      <c r="C4" s="122" t="s">
        <v>743</v>
      </c>
      <c r="D4" s="123">
        <v>49478</v>
      </c>
    </row>
    <row r="5" spans="1:4" ht="36" customHeight="1" x14ac:dyDescent="0.2">
      <c r="A5" s="596"/>
      <c r="B5" s="121" t="s">
        <v>744</v>
      </c>
      <c r="C5" s="122" t="s">
        <v>745</v>
      </c>
      <c r="D5" s="123">
        <v>68497</v>
      </c>
    </row>
    <row r="6" spans="1:4" ht="36" customHeight="1" x14ac:dyDescent="0.2">
      <c r="A6" s="596"/>
      <c r="B6" s="121" t="s">
        <v>746</v>
      </c>
      <c r="C6" s="122" t="s">
        <v>747</v>
      </c>
      <c r="D6" s="123">
        <v>90233</v>
      </c>
    </row>
    <row r="7" spans="1:4" ht="36" customHeight="1" x14ac:dyDescent="0.2">
      <c r="A7" s="597"/>
      <c r="B7" s="121" t="s">
        <v>748</v>
      </c>
      <c r="C7" s="122" t="s">
        <v>749</v>
      </c>
      <c r="D7" s="123">
        <v>111969</v>
      </c>
    </row>
    <row r="8" spans="1:4" ht="36" customHeight="1" x14ac:dyDescent="0.2">
      <c r="A8" s="589"/>
      <c r="B8" s="124" t="s">
        <v>750</v>
      </c>
      <c r="C8" s="125" t="s">
        <v>751</v>
      </c>
      <c r="D8" s="123">
        <v>131346</v>
      </c>
    </row>
    <row r="9" spans="1:4" ht="36" customHeight="1" thickBot="1" x14ac:dyDescent="0.25">
      <c r="A9" s="591"/>
      <c r="B9" s="126" t="s">
        <v>752</v>
      </c>
      <c r="C9" s="127" t="s">
        <v>753</v>
      </c>
      <c r="D9" s="128">
        <v>153082</v>
      </c>
    </row>
    <row r="10" spans="1:4" ht="81.599999999999994" customHeight="1" x14ac:dyDescent="0.2">
      <c r="A10" s="598" t="s">
        <v>754</v>
      </c>
      <c r="B10" s="599"/>
      <c r="C10" s="599"/>
      <c r="D10" s="600"/>
    </row>
    <row r="11" spans="1:4" ht="16.899999999999999" customHeight="1" x14ac:dyDescent="0.2">
      <c r="A11" s="135" t="s">
        <v>740</v>
      </c>
      <c r="B11" s="137" t="s">
        <v>741</v>
      </c>
      <c r="C11" s="129" t="s">
        <v>755</v>
      </c>
      <c r="D11" s="136" t="s">
        <v>742</v>
      </c>
    </row>
    <row r="12" spans="1:4" ht="42.6" customHeight="1" x14ac:dyDescent="0.2">
      <c r="A12" s="595"/>
      <c r="B12" s="138" t="s">
        <v>784</v>
      </c>
      <c r="C12" s="122" t="s">
        <v>756</v>
      </c>
      <c r="D12" s="123">
        <v>82797</v>
      </c>
    </row>
    <row r="13" spans="1:4" ht="42.6" customHeight="1" x14ac:dyDescent="0.2">
      <c r="A13" s="596"/>
      <c r="B13" s="138" t="s">
        <v>785</v>
      </c>
      <c r="C13" s="122" t="s">
        <v>757</v>
      </c>
      <c r="D13" s="123">
        <v>104533</v>
      </c>
    </row>
    <row r="14" spans="1:4" ht="42.6" customHeight="1" x14ac:dyDescent="0.2">
      <c r="A14" s="597"/>
      <c r="B14" s="138" t="s">
        <v>786</v>
      </c>
      <c r="C14" s="122" t="s">
        <v>758</v>
      </c>
      <c r="D14" s="123">
        <v>126269</v>
      </c>
    </row>
    <row r="15" spans="1:4" ht="42.6" customHeight="1" x14ac:dyDescent="0.2">
      <c r="A15" s="595"/>
      <c r="B15" s="138" t="s">
        <v>787</v>
      </c>
      <c r="C15" s="122" t="s">
        <v>759</v>
      </c>
      <c r="D15" s="123">
        <v>161733</v>
      </c>
    </row>
    <row r="16" spans="1:4" ht="42.6" customHeight="1" thickBot="1" x14ac:dyDescent="0.25">
      <c r="A16" s="596"/>
      <c r="B16" s="139" t="s">
        <v>788</v>
      </c>
      <c r="C16" s="140" t="s">
        <v>760</v>
      </c>
      <c r="D16" s="141">
        <v>183469</v>
      </c>
    </row>
    <row r="17" spans="1:4" ht="18" x14ac:dyDescent="0.2">
      <c r="A17" s="601" t="s">
        <v>761</v>
      </c>
      <c r="B17" s="602"/>
      <c r="C17" s="602"/>
      <c r="D17" s="603"/>
    </row>
    <row r="18" spans="1:4" ht="12" x14ac:dyDescent="0.2">
      <c r="A18" s="604" t="s">
        <v>762</v>
      </c>
      <c r="B18" s="605"/>
      <c r="C18" s="605"/>
      <c r="D18" s="606"/>
    </row>
    <row r="19" spans="1:4" ht="126.6" customHeight="1" x14ac:dyDescent="0.2">
      <c r="A19" s="607" t="s">
        <v>763</v>
      </c>
      <c r="B19" s="608"/>
      <c r="C19" s="608"/>
      <c r="D19" s="609"/>
    </row>
    <row r="20" spans="1:4" ht="20.45" customHeight="1" x14ac:dyDescent="0.2">
      <c r="A20" s="117" t="s">
        <v>740</v>
      </c>
      <c r="B20" s="118" t="s">
        <v>741</v>
      </c>
      <c r="C20" s="119" t="s">
        <v>755</v>
      </c>
      <c r="D20" s="120" t="s">
        <v>742</v>
      </c>
    </row>
    <row r="21" spans="1:4" ht="105.6" customHeight="1" thickBot="1" x14ac:dyDescent="0.25">
      <c r="A21" s="143"/>
      <c r="B21" s="145" t="s">
        <v>789</v>
      </c>
      <c r="C21" s="144" t="s">
        <v>767</v>
      </c>
      <c r="D21" s="128">
        <v>132000</v>
      </c>
    </row>
    <row r="22" spans="1:4" ht="42.6" customHeight="1" x14ac:dyDescent="0.2">
      <c r="A22" s="610" t="s">
        <v>768</v>
      </c>
      <c r="B22" s="611"/>
      <c r="C22" s="611"/>
      <c r="D22" s="612"/>
    </row>
    <row r="23" spans="1:4" ht="20.25" x14ac:dyDescent="0.2">
      <c r="A23" s="142" t="s">
        <v>764</v>
      </c>
      <c r="B23" s="130" t="s">
        <v>765</v>
      </c>
      <c r="C23" s="133" t="s">
        <v>769</v>
      </c>
      <c r="D23" s="136" t="s">
        <v>766</v>
      </c>
    </row>
    <row r="24" spans="1:4" ht="46.9" customHeight="1" x14ac:dyDescent="0.2">
      <c r="A24" s="589"/>
      <c r="B24" s="132" t="s">
        <v>770</v>
      </c>
      <c r="C24" s="125" t="s">
        <v>771</v>
      </c>
      <c r="D24" s="146" t="s">
        <v>772</v>
      </c>
    </row>
    <row r="25" spans="1:4" ht="46.9" customHeight="1" x14ac:dyDescent="0.2">
      <c r="A25" s="590"/>
      <c r="B25" s="132" t="s">
        <v>773</v>
      </c>
      <c r="C25" s="125" t="s">
        <v>774</v>
      </c>
      <c r="D25" s="146" t="s">
        <v>772</v>
      </c>
    </row>
    <row r="26" spans="1:4" ht="46.9" customHeight="1" x14ac:dyDescent="0.2">
      <c r="A26" s="613"/>
      <c r="B26" s="131" t="s">
        <v>775</v>
      </c>
      <c r="C26" s="131" t="s">
        <v>776</v>
      </c>
      <c r="D26" s="146" t="s">
        <v>772</v>
      </c>
    </row>
    <row r="27" spans="1:4" ht="46.9" customHeight="1" x14ac:dyDescent="0.2">
      <c r="A27" s="589"/>
      <c r="B27" s="132" t="s">
        <v>777</v>
      </c>
      <c r="C27" s="125" t="s">
        <v>778</v>
      </c>
      <c r="D27" s="146" t="s">
        <v>772</v>
      </c>
    </row>
    <row r="28" spans="1:4" ht="46.9" customHeight="1" x14ac:dyDescent="0.2">
      <c r="A28" s="590"/>
      <c r="B28" s="132" t="s">
        <v>779</v>
      </c>
      <c r="C28" s="125" t="s">
        <v>780</v>
      </c>
      <c r="D28" s="146" t="s">
        <v>772</v>
      </c>
    </row>
    <row r="29" spans="1:4" ht="46.9" customHeight="1" thickBot="1" x14ac:dyDescent="0.25">
      <c r="A29" s="591"/>
      <c r="B29" s="147" t="s">
        <v>781</v>
      </c>
      <c r="C29" s="147" t="s">
        <v>782</v>
      </c>
      <c r="D29" s="148" t="s">
        <v>772</v>
      </c>
    </row>
  </sheetData>
  <mergeCells count="12">
    <mergeCell ref="A27:A29"/>
    <mergeCell ref="A2:D2"/>
    <mergeCell ref="A4:A7"/>
    <mergeCell ref="A8:A9"/>
    <mergeCell ref="A10:D10"/>
    <mergeCell ref="A12:A14"/>
    <mergeCell ref="A15:A16"/>
    <mergeCell ref="A17:D17"/>
    <mergeCell ref="A18:D18"/>
    <mergeCell ref="A19:D19"/>
    <mergeCell ref="A22:D22"/>
    <mergeCell ref="A24:A26"/>
  </mergeCells>
  <hyperlinks>
    <hyperlink ref="B24" r:id="rId1" display="http://networkvideo.ru/models/?model=urm1"/>
    <hyperlink ref="B25" r:id="rId2" display="http://networkvideo.ru/models/?model=urm2"/>
    <hyperlink ref="B26" r:id="rId3" display="http://networkvideo.ru/models/?model=urm3"/>
    <hyperlink ref="B27" r:id="rId4" display="http://networkvideo.ru/models/?model=urm1-2u"/>
    <hyperlink ref="B28" r:id="rId5" display="http://networkvideo.ru/models/?model=urm2-2u"/>
    <hyperlink ref="B29" r:id="rId6" display="http://networkvideo.ru/models/?model=urm3-2u"/>
  </hyperlinks>
  <pageMargins left="0.7" right="0.7" top="0.75" bottom="0.75" header="0.3" footer="0.3"/>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4"/>
  <sheetViews>
    <sheetView workbookViewId="0">
      <selection activeCell="H3" sqref="H3"/>
    </sheetView>
  </sheetViews>
  <sheetFormatPr defaultRowHeight="11.25" x14ac:dyDescent="0.2"/>
  <cols>
    <col min="1" max="1" width="23.5" customWidth="1"/>
    <col min="2" max="2" width="32.33203125" customWidth="1"/>
    <col min="3" max="3" width="48.6640625" customWidth="1"/>
    <col min="4" max="4" width="20" style="192" customWidth="1"/>
  </cols>
  <sheetData>
    <row r="1" spans="1:4" ht="66.599999999999994" customHeight="1" x14ac:dyDescent="0.2">
      <c r="A1" s="209"/>
      <c r="B1" s="209"/>
      <c r="C1" s="209"/>
      <c r="D1" s="210"/>
    </row>
    <row r="2" spans="1:4" ht="20.45" customHeight="1" x14ac:dyDescent="0.2">
      <c r="A2" s="151" t="s">
        <v>0</v>
      </c>
      <c r="B2" s="152" t="s">
        <v>1</v>
      </c>
      <c r="C2" s="152" t="s">
        <v>152</v>
      </c>
      <c r="D2" s="179" t="s">
        <v>151</v>
      </c>
    </row>
    <row r="3" spans="1:4" ht="53.45" customHeight="1" x14ac:dyDescent="0.2">
      <c r="A3" s="153" t="s">
        <v>790</v>
      </c>
      <c r="B3" s="154"/>
      <c r="C3" s="155" t="s">
        <v>791</v>
      </c>
      <c r="D3" s="180">
        <v>3990</v>
      </c>
    </row>
    <row r="4" spans="1:4" ht="18" customHeight="1" x14ac:dyDescent="0.25">
      <c r="A4" s="616" t="s">
        <v>792</v>
      </c>
      <c r="B4" s="617"/>
      <c r="C4" s="617"/>
      <c r="D4" s="617"/>
    </row>
    <row r="5" spans="1:4" ht="18.600000000000001" customHeight="1" x14ac:dyDescent="0.2">
      <c r="A5" s="151" t="s">
        <v>0</v>
      </c>
      <c r="B5" s="152" t="s">
        <v>1</v>
      </c>
      <c r="C5" s="152" t="s">
        <v>152</v>
      </c>
      <c r="D5" s="179" t="s">
        <v>151</v>
      </c>
    </row>
    <row r="6" spans="1:4" ht="53.45" customHeight="1" x14ac:dyDescent="0.2">
      <c r="A6" s="153" t="s">
        <v>793</v>
      </c>
      <c r="B6" s="156"/>
      <c r="C6" s="157" t="s">
        <v>794</v>
      </c>
      <c r="D6" s="181">
        <v>2990</v>
      </c>
    </row>
    <row r="7" spans="1:4" ht="53.45" customHeight="1" x14ac:dyDescent="0.2">
      <c r="A7" s="158" t="s">
        <v>795</v>
      </c>
      <c r="B7" s="159"/>
      <c r="C7" s="160" t="s">
        <v>796</v>
      </c>
      <c r="D7" s="180">
        <v>3490</v>
      </c>
    </row>
    <row r="8" spans="1:4" ht="53.45" customHeight="1" x14ac:dyDescent="0.2">
      <c r="A8" s="153" t="s">
        <v>797</v>
      </c>
      <c r="B8" s="161"/>
      <c r="C8" s="157" t="s">
        <v>798</v>
      </c>
      <c r="D8" s="180">
        <v>2490</v>
      </c>
    </row>
    <row r="9" spans="1:4" ht="53.45" customHeight="1" x14ac:dyDescent="0.2">
      <c r="A9" s="153" t="s">
        <v>799</v>
      </c>
      <c r="B9" s="156"/>
      <c r="C9" s="162" t="s">
        <v>800</v>
      </c>
      <c r="D9" s="180">
        <v>7990</v>
      </c>
    </row>
    <row r="10" spans="1:4" ht="53.45" customHeight="1" x14ac:dyDescent="0.2">
      <c r="A10" s="153" t="s">
        <v>801</v>
      </c>
      <c r="B10" s="163"/>
      <c r="C10" s="157" t="s">
        <v>802</v>
      </c>
      <c r="D10" s="182">
        <v>3990</v>
      </c>
    </row>
    <row r="11" spans="1:4" ht="53.45" customHeight="1" x14ac:dyDescent="0.2">
      <c r="A11" s="164" t="s">
        <v>803</v>
      </c>
      <c r="B11" s="165"/>
      <c r="C11" s="157" t="s">
        <v>804</v>
      </c>
      <c r="D11" s="183" t="s">
        <v>805</v>
      </c>
    </row>
    <row r="12" spans="1:4" ht="53.45" customHeight="1" x14ac:dyDescent="0.2">
      <c r="A12" s="618" t="s">
        <v>806</v>
      </c>
      <c r="B12" s="619"/>
      <c r="C12" s="619"/>
      <c r="D12" s="619"/>
    </row>
    <row r="13" spans="1:4" ht="21.6" customHeight="1" x14ac:dyDescent="0.2">
      <c r="A13" s="614" t="s">
        <v>807</v>
      </c>
      <c r="B13" s="615"/>
      <c r="C13" s="615"/>
      <c r="D13" s="615"/>
    </row>
    <row r="14" spans="1:4" ht="102" customHeight="1" x14ac:dyDescent="0.2">
      <c r="A14" s="153" t="s">
        <v>808</v>
      </c>
      <c r="B14" s="157"/>
      <c r="C14" s="157" t="s">
        <v>809</v>
      </c>
      <c r="D14" s="184" t="s">
        <v>810</v>
      </c>
    </row>
    <row r="15" spans="1:4" ht="53.45" customHeight="1" x14ac:dyDescent="0.2">
      <c r="A15" s="153" t="s">
        <v>811</v>
      </c>
      <c r="B15" s="157"/>
      <c r="C15" s="157" t="s">
        <v>812</v>
      </c>
      <c r="D15" s="182">
        <v>11990</v>
      </c>
    </row>
    <row r="16" spans="1:4" ht="53.45" customHeight="1" x14ac:dyDescent="0.2">
      <c r="A16" s="153" t="s">
        <v>813</v>
      </c>
      <c r="B16" s="157"/>
      <c r="C16" s="157" t="s">
        <v>814</v>
      </c>
      <c r="D16" s="182">
        <v>23990</v>
      </c>
    </row>
    <row r="17" spans="1:4" ht="53.45" customHeight="1" x14ac:dyDescent="0.2">
      <c r="A17" s="153" t="s">
        <v>815</v>
      </c>
      <c r="B17" s="157"/>
      <c r="C17" s="157" t="s">
        <v>816</v>
      </c>
      <c r="D17" s="182">
        <v>35990</v>
      </c>
    </row>
    <row r="18" spans="1:4" ht="19.149999999999999" customHeight="1" x14ac:dyDescent="0.2">
      <c r="A18" s="614" t="s">
        <v>817</v>
      </c>
      <c r="B18" s="615"/>
      <c r="C18" s="615"/>
      <c r="D18" s="615"/>
    </row>
    <row r="19" spans="1:4" ht="18.600000000000001" customHeight="1" x14ac:dyDescent="0.2">
      <c r="A19" s="151" t="s">
        <v>0</v>
      </c>
      <c r="B19" s="152" t="s">
        <v>1</v>
      </c>
      <c r="C19" s="152" t="s">
        <v>152</v>
      </c>
      <c r="D19" s="179" t="s">
        <v>151</v>
      </c>
    </row>
    <row r="20" spans="1:4" ht="53.45" customHeight="1" x14ac:dyDescent="0.2">
      <c r="A20" s="620" t="s">
        <v>818</v>
      </c>
      <c r="B20" s="621"/>
      <c r="C20" s="157" t="s">
        <v>819</v>
      </c>
      <c r="D20" s="622">
        <v>4990</v>
      </c>
    </row>
    <row r="21" spans="1:4" ht="53.45" customHeight="1" x14ac:dyDescent="0.2">
      <c r="A21" s="619"/>
      <c r="B21" s="619"/>
      <c r="C21" s="157" t="s">
        <v>820</v>
      </c>
      <c r="D21" s="623"/>
    </row>
    <row r="22" spans="1:4" ht="53.45" customHeight="1" x14ac:dyDescent="0.2">
      <c r="A22" s="620" t="s">
        <v>821</v>
      </c>
      <c r="B22" s="621"/>
      <c r="C22" s="160" t="s">
        <v>822</v>
      </c>
      <c r="D22" s="622">
        <v>8990</v>
      </c>
    </row>
    <row r="23" spans="1:4" ht="53.45" customHeight="1" x14ac:dyDescent="0.2">
      <c r="A23" s="619"/>
      <c r="B23" s="619"/>
      <c r="C23" s="157" t="s">
        <v>823</v>
      </c>
      <c r="D23" s="623"/>
    </row>
    <row r="24" spans="1:4" ht="53.45" customHeight="1" x14ac:dyDescent="0.2">
      <c r="A24" s="166" t="s">
        <v>824</v>
      </c>
      <c r="B24" s="156"/>
      <c r="C24" s="157" t="s">
        <v>825</v>
      </c>
      <c r="D24" s="182">
        <v>8990</v>
      </c>
    </row>
    <row r="25" spans="1:4" ht="53.45" customHeight="1" x14ac:dyDescent="0.2">
      <c r="A25" s="153" t="s">
        <v>826</v>
      </c>
      <c r="B25" s="156"/>
      <c r="C25" s="157" t="s">
        <v>827</v>
      </c>
      <c r="D25" s="180">
        <v>20990</v>
      </c>
    </row>
    <row r="26" spans="1:4" ht="53.45" customHeight="1" x14ac:dyDescent="0.2">
      <c r="A26" s="153" t="s">
        <v>828</v>
      </c>
      <c r="B26" s="156"/>
      <c r="C26" s="160" t="s">
        <v>829</v>
      </c>
      <c r="D26" s="180">
        <v>7990</v>
      </c>
    </row>
    <row r="27" spans="1:4" ht="53.45" customHeight="1" x14ac:dyDescent="0.2">
      <c r="A27" s="153" t="s">
        <v>830</v>
      </c>
      <c r="B27" s="153"/>
      <c r="C27" s="157" t="s">
        <v>831</v>
      </c>
      <c r="D27" s="184" t="s">
        <v>810</v>
      </c>
    </row>
    <row r="28" spans="1:4" ht="53.45" customHeight="1" x14ac:dyDescent="0.2">
      <c r="A28" s="153" t="s">
        <v>832</v>
      </c>
      <c r="B28" s="153"/>
      <c r="C28" s="157" t="s">
        <v>833</v>
      </c>
      <c r="D28" s="182">
        <v>9990</v>
      </c>
    </row>
    <row r="29" spans="1:4" ht="53.45" customHeight="1" x14ac:dyDescent="0.2">
      <c r="A29" s="153" t="s">
        <v>834</v>
      </c>
      <c r="B29" s="153"/>
      <c r="C29" s="157" t="s">
        <v>835</v>
      </c>
      <c r="D29" s="182">
        <v>18290</v>
      </c>
    </row>
    <row r="30" spans="1:4" ht="53.45" customHeight="1" x14ac:dyDescent="0.2">
      <c r="A30" s="153" t="s">
        <v>836</v>
      </c>
      <c r="B30" s="153"/>
      <c r="C30" s="157" t="s">
        <v>837</v>
      </c>
      <c r="D30" s="182">
        <v>23290</v>
      </c>
    </row>
    <row r="31" spans="1:4" ht="53.45" customHeight="1" x14ac:dyDescent="0.2">
      <c r="A31" s="153" t="s">
        <v>838</v>
      </c>
      <c r="B31" s="153"/>
      <c r="C31" s="157" t="s">
        <v>839</v>
      </c>
      <c r="D31" s="182">
        <v>27960</v>
      </c>
    </row>
    <row r="32" spans="1:4" ht="53.45" customHeight="1" x14ac:dyDescent="0.2">
      <c r="A32" s="153" t="s">
        <v>840</v>
      </c>
      <c r="B32" s="153"/>
      <c r="C32" s="157" t="s">
        <v>841</v>
      </c>
      <c r="D32" s="182">
        <v>6990</v>
      </c>
    </row>
    <row r="33" spans="1:4" ht="53.45" customHeight="1" x14ac:dyDescent="0.2">
      <c r="A33" s="153" t="s">
        <v>842</v>
      </c>
      <c r="B33" s="167"/>
      <c r="C33" s="157" t="s">
        <v>843</v>
      </c>
      <c r="D33" s="182">
        <v>4290</v>
      </c>
    </row>
    <row r="34" spans="1:4" ht="53.45" customHeight="1" x14ac:dyDescent="0.2">
      <c r="A34" s="166" t="s">
        <v>844</v>
      </c>
      <c r="B34" s="168"/>
      <c r="C34" s="160" t="s">
        <v>845</v>
      </c>
      <c r="D34" s="182">
        <v>8500</v>
      </c>
    </row>
    <row r="35" spans="1:4" ht="53.45" customHeight="1" x14ac:dyDescent="0.2">
      <c r="A35" s="153" t="s">
        <v>846</v>
      </c>
      <c r="B35" s="168" t="str">
        <f>HYPERLINK("http://www.dssl.ru/products/trassir-integratsiya-activepos-1c/","Описание на dssl.ru")</f>
        <v>Описание на dssl.ru</v>
      </c>
      <c r="C35" s="160" t="s">
        <v>847</v>
      </c>
      <c r="D35" s="180">
        <v>6000</v>
      </c>
    </row>
    <row r="36" spans="1:4" ht="53.45" customHeight="1" x14ac:dyDescent="0.2">
      <c r="A36" s="166" t="s">
        <v>848</v>
      </c>
      <c r="B36" s="153"/>
      <c r="C36" s="157" t="s">
        <v>849</v>
      </c>
      <c r="D36" s="182">
        <v>29990</v>
      </c>
    </row>
    <row r="37" spans="1:4" ht="53.45" customHeight="1" x14ac:dyDescent="0.2">
      <c r="A37" s="166" t="s">
        <v>850</v>
      </c>
      <c r="B37" s="153"/>
      <c r="C37" s="157" t="s">
        <v>851</v>
      </c>
      <c r="D37" s="182">
        <v>4290</v>
      </c>
    </row>
    <row r="38" spans="1:4" ht="19.149999999999999" customHeight="1" x14ac:dyDescent="0.2">
      <c r="A38" s="614" t="s">
        <v>852</v>
      </c>
      <c r="B38" s="615"/>
      <c r="C38" s="615"/>
      <c r="D38" s="615"/>
    </row>
    <row r="39" spans="1:4" ht="19.899999999999999" customHeight="1" x14ac:dyDescent="0.2">
      <c r="A39" s="151" t="s">
        <v>0</v>
      </c>
      <c r="B39" s="152" t="s">
        <v>1</v>
      </c>
      <c r="C39" s="152" t="s">
        <v>152</v>
      </c>
      <c r="D39" s="179" t="s">
        <v>151</v>
      </c>
    </row>
    <row r="40" spans="1:4" ht="53.45" customHeight="1" x14ac:dyDescent="0.2">
      <c r="A40" s="153" t="s">
        <v>853</v>
      </c>
      <c r="B40" s="168"/>
      <c r="C40" s="157" t="s">
        <v>854</v>
      </c>
      <c r="D40" s="184" t="s">
        <v>810</v>
      </c>
    </row>
    <row r="41" spans="1:4" ht="53.45" customHeight="1" x14ac:dyDescent="0.2">
      <c r="A41" s="158" t="s">
        <v>855</v>
      </c>
      <c r="B41" s="168" t="str">
        <f>HYPERLINK("http://www.dssl.ru/products/autotrassir-1-kanal-do-200-km_ch/","Описание на dssl.ru")</f>
        <v>Описание на dssl.ru</v>
      </c>
      <c r="C41" s="160" t="s">
        <v>856</v>
      </c>
      <c r="D41" s="180">
        <v>57600</v>
      </c>
    </row>
    <row r="42" spans="1:4" ht="53.45" customHeight="1" x14ac:dyDescent="0.2">
      <c r="A42" s="153" t="s">
        <v>857</v>
      </c>
      <c r="B42" s="168" t="str">
        <f>HYPERLINK("http://www.dssl.ru/products/autotrassir-2-kanala-do-200-km_ch/","Описание на dssl.ru")</f>
        <v>Описание на dssl.ru</v>
      </c>
      <c r="C42" s="157" t="s">
        <v>858</v>
      </c>
      <c r="D42" s="180">
        <v>73600</v>
      </c>
    </row>
    <row r="43" spans="1:4" ht="53.45" customHeight="1" x14ac:dyDescent="0.2">
      <c r="A43" s="158" t="s">
        <v>859</v>
      </c>
      <c r="B43" s="168" t="str">
        <f>HYPERLINK("http://www.dssl.ru/products/autotrassir-3-kanala-do-200-km_ch/","Описание на dssl.ru")</f>
        <v>Описание на dssl.ru</v>
      </c>
      <c r="C43" s="160" t="s">
        <v>860</v>
      </c>
      <c r="D43" s="180">
        <v>89600</v>
      </c>
    </row>
    <row r="44" spans="1:4" ht="53.45" customHeight="1" x14ac:dyDescent="0.2">
      <c r="A44" s="153" t="s">
        <v>861</v>
      </c>
      <c r="B44" s="168" t="str">
        <f>HYPERLINK("http://www.dssl.ru/products/autotrassir-4-kanala-do-200-km_ch/","Описание на dssl.ru")</f>
        <v>Описание на dssl.ru</v>
      </c>
      <c r="C44" s="157" t="s">
        <v>862</v>
      </c>
      <c r="D44" s="180">
        <v>105600</v>
      </c>
    </row>
    <row r="45" spans="1:4" ht="53.45" customHeight="1" x14ac:dyDescent="0.2">
      <c r="A45" s="158" t="s">
        <v>863</v>
      </c>
      <c r="B45" s="168" t="str">
        <f>HYPERLINK("http://www.dssl.ru/products/autotrassir-kazhdyiy-dopolnitelnyiy-kanal-svyishe-4-h/","Описание на dssl.ru")</f>
        <v>Описание на dssl.ru</v>
      </c>
      <c r="C45" s="160" t="s">
        <v>864</v>
      </c>
      <c r="D45" s="180">
        <v>16000</v>
      </c>
    </row>
    <row r="46" spans="1:4" ht="53.45" customHeight="1" x14ac:dyDescent="0.2">
      <c r="A46" s="153" t="s">
        <v>865</v>
      </c>
      <c r="B46" s="168" t="str">
        <f>HYPERLINK("http://www.dssl.ru/products/integratsiya-s-radarami-iskra-simikon/","Описание на dssl.ru")</f>
        <v>Описание на dssl.ru</v>
      </c>
      <c r="C46" s="157" t="s">
        <v>866</v>
      </c>
      <c r="D46" s="180">
        <v>6400</v>
      </c>
    </row>
    <row r="47" spans="1:4" ht="53.45" customHeight="1" x14ac:dyDescent="0.2">
      <c r="A47" s="158" t="s">
        <v>867</v>
      </c>
      <c r="B47" s="168" t="str">
        <f>HYPERLINK("http://www.dssl.ru/products/trassir-avgspeed/","Описание на dssl.ru")</f>
        <v>Описание на dssl.ru</v>
      </c>
      <c r="C47" s="160" t="s">
        <v>868</v>
      </c>
      <c r="D47" s="180">
        <v>9600</v>
      </c>
    </row>
    <row r="48" spans="1:4" ht="53.45" customHeight="1" x14ac:dyDescent="0.2">
      <c r="A48" s="153" t="s">
        <v>869</v>
      </c>
      <c r="B48" s="168"/>
      <c r="C48" s="157" t="s">
        <v>870</v>
      </c>
      <c r="D48" s="184" t="s">
        <v>810</v>
      </c>
    </row>
    <row r="49" spans="1:4" ht="53.45" customHeight="1" x14ac:dyDescent="0.2">
      <c r="A49" s="158" t="s">
        <v>871</v>
      </c>
      <c r="B49" s="168" t="str">
        <f>HYPERLINK("http://www.dssl.ru/products/autotrassir-1-kanal-do-30-km_ch/","Описание на dssl.ru")</f>
        <v>Описание на dssl.ru</v>
      </c>
      <c r="C49" s="160" t="s">
        <v>872</v>
      </c>
      <c r="D49" s="180">
        <v>41600</v>
      </c>
    </row>
    <row r="50" spans="1:4" ht="53.45" customHeight="1" x14ac:dyDescent="0.2">
      <c r="A50" s="153" t="s">
        <v>873</v>
      </c>
      <c r="B50" s="168" t="str">
        <f>HYPERLINK("http://www.dssl.ru/products/autotrassir-2-kanala-do-30-km_ch/","Описание на dssl.ru")</f>
        <v>Описание на dssl.ru</v>
      </c>
      <c r="C50" s="157" t="s">
        <v>874</v>
      </c>
      <c r="D50" s="180">
        <v>57600</v>
      </c>
    </row>
    <row r="51" spans="1:4" ht="53.45" customHeight="1" x14ac:dyDescent="0.2">
      <c r="A51" s="158" t="s">
        <v>875</v>
      </c>
      <c r="B51" s="168" t="str">
        <f>HYPERLINK("http://www.dssl.ru/products/autotrassir-3-kanala-do-30-km_ch/","Описание на dssl.ru")</f>
        <v>Описание на dssl.ru</v>
      </c>
      <c r="C51" s="160" t="s">
        <v>876</v>
      </c>
      <c r="D51" s="180">
        <v>73600</v>
      </c>
    </row>
    <row r="52" spans="1:4" ht="53.45" customHeight="1" x14ac:dyDescent="0.2">
      <c r="A52" s="153" t="s">
        <v>877</v>
      </c>
      <c r="B52" s="168" t="str">
        <f>HYPERLINK("http://www.dssl.ru/products/autotrassir-4-kanala-do-30-km_ch/","Описание на dssl.ru")</f>
        <v>Описание на dssl.ru</v>
      </c>
      <c r="C52" s="157" t="s">
        <v>878</v>
      </c>
      <c r="D52" s="180">
        <v>89600</v>
      </c>
    </row>
    <row r="53" spans="1:4" ht="53.45" customHeight="1" x14ac:dyDescent="0.2">
      <c r="A53" s="158" t="s">
        <v>879</v>
      </c>
      <c r="B53" s="168" t="str">
        <f>HYPERLINK("http://www.dssl.ru/products/autotrassir-kazhdyiy-dop-kanal-do-30-km-ch-svyishe-4-h/","Описание на dssl.ru")</f>
        <v>Описание на dssl.ru</v>
      </c>
      <c r="C53" s="160" t="s">
        <v>880</v>
      </c>
      <c r="D53" s="180">
        <v>9600</v>
      </c>
    </row>
    <row r="54" spans="1:4" ht="53.45" customHeight="1" x14ac:dyDescent="0.2">
      <c r="A54" s="153" t="s">
        <v>881</v>
      </c>
      <c r="B54" s="168" t="str">
        <f>HYPERLINK("http://www.dssl.ru/products/trassir-parking/","Описание на dssl.ru")</f>
        <v>Описание на dssl.ru</v>
      </c>
      <c r="C54" s="157" t="s">
        <v>882</v>
      </c>
      <c r="D54" s="180">
        <v>9600</v>
      </c>
    </row>
    <row r="55" spans="1:4" ht="53.45" customHeight="1" x14ac:dyDescent="0.2">
      <c r="A55" s="153" t="s">
        <v>883</v>
      </c>
      <c r="B55" s="168" t="str">
        <f>HYPERLINK("http://www.dssl.ru/products/autotrassir-30-avtovesovaya/","Описание на dssl.ru")</f>
        <v>Описание на dssl.ru</v>
      </c>
      <c r="C55" s="160" t="s">
        <v>884</v>
      </c>
      <c r="D55" s="180">
        <v>47000</v>
      </c>
    </row>
    <row r="56" spans="1:4" ht="18.600000000000001" customHeight="1" x14ac:dyDescent="0.2">
      <c r="A56" s="614" t="s">
        <v>885</v>
      </c>
      <c r="B56" s="615"/>
      <c r="C56" s="615"/>
      <c r="D56" s="615"/>
    </row>
    <row r="57" spans="1:4" ht="22.9" customHeight="1" x14ac:dyDescent="0.2">
      <c r="A57" s="151" t="s">
        <v>0</v>
      </c>
      <c r="B57" s="152" t="s">
        <v>1</v>
      </c>
      <c r="C57" s="152" t="s">
        <v>152</v>
      </c>
      <c r="D57" s="179" t="s">
        <v>151</v>
      </c>
    </row>
    <row r="58" spans="1:4" ht="53.45" customHeight="1" x14ac:dyDescent="0.2">
      <c r="A58" s="153" t="s">
        <v>886</v>
      </c>
      <c r="B58" s="168"/>
      <c r="C58" s="157" t="s">
        <v>887</v>
      </c>
      <c r="D58" s="180">
        <v>1990</v>
      </c>
    </row>
    <row r="59" spans="1:4" ht="53.45" customHeight="1" x14ac:dyDescent="0.2">
      <c r="A59" s="153" t="s">
        <v>888</v>
      </c>
      <c r="B59" s="165"/>
      <c r="C59" s="157" t="s">
        <v>889</v>
      </c>
      <c r="D59" s="180">
        <v>3490</v>
      </c>
    </row>
    <row r="60" spans="1:4" ht="53.45" customHeight="1" x14ac:dyDescent="0.2">
      <c r="A60" s="158" t="s">
        <v>890</v>
      </c>
      <c r="B60" s="168"/>
      <c r="C60" s="157" t="s">
        <v>891</v>
      </c>
      <c r="D60" s="180">
        <v>9990</v>
      </c>
    </row>
    <row r="61" spans="1:4" ht="53.45" customHeight="1" x14ac:dyDescent="0.2">
      <c r="A61" s="158" t="s">
        <v>892</v>
      </c>
      <c r="B61" s="168"/>
      <c r="C61" s="160" t="s">
        <v>893</v>
      </c>
      <c r="D61" s="185" t="s">
        <v>810</v>
      </c>
    </row>
    <row r="62" spans="1:4" ht="53.45" customHeight="1" x14ac:dyDescent="0.2">
      <c r="A62" s="153" t="s">
        <v>894</v>
      </c>
      <c r="B62" s="168" t="str">
        <f>HYPERLINK("http://www.dssl.ru/products/active-dome---modul-robotizirovannogo--upravleniya/","Описание на dssl.ru")</f>
        <v>Описание на dssl.ru</v>
      </c>
      <c r="C62" s="157" t="s">
        <v>895</v>
      </c>
      <c r="D62" s="180" t="s">
        <v>896</v>
      </c>
    </row>
    <row r="63" spans="1:4" ht="53.45" customHeight="1" x14ac:dyDescent="0.2">
      <c r="A63" s="158" t="s">
        <v>897</v>
      </c>
      <c r="B63" s="168" t="str">
        <f>HYPERLINK("http://www.dssl.ru/products/active-dome---modul-robotizirovannogo--upravleniya/","Описание на dssl.ru")</f>
        <v>Описание на dssl.ru</v>
      </c>
      <c r="C63" s="160" t="s">
        <v>898</v>
      </c>
      <c r="D63" s="180">
        <v>9600</v>
      </c>
    </row>
    <row r="64" spans="1:4" ht="53.45" customHeight="1" x14ac:dyDescent="0.2">
      <c r="A64" s="153" t="s">
        <v>899</v>
      </c>
      <c r="B64" s="168" t="str">
        <f>HYPERLINK("http://www.dssl.ru/products/active-dome-plus/","Описание на dssl.ru")</f>
        <v>Описание на dssl.ru</v>
      </c>
      <c r="C64" s="157" t="s">
        <v>900</v>
      </c>
      <c r="D64" s="180">
        <v>25600</v>
      </c>
    </row>
    <row r="65" spans="1:4" ht="53.45" customHeight="1" x14ac:dyDescent="0.2">
      <c r="A65" s="153" t="s">
        <v>901</v>
      </c>
      <c r="B65" s="168" t="str">
        <f>HYPERLINK("http://www.dssl.ru/products/active-dome---dopolnitelnyiy-obzornyiy-kanal/","Описание на dssl.ru")</f>
        <v>Описание на dssl.ru</v>
      </c>
      <c r="C65" s="157" t="s">
        <v>902</v>
      </c>
      <c r="D65" s="180">
        <v>3200</v>
      </c>
    </row>
    <row r="66" spans="1:4" ht="53.45" customHeight="1" x14ac:dyDescent="0.2">
      <c r="A66" s="158" t="s">
        <v>903</v>
      </c>
      <c r="B66" s="168"/>
      <c r="C66" s="160" t="s">
        <v>904</v>
      </c>
      <c r="D66" s="180">
        <v>16000</v>
      </c>
    </row>
    <row r="67" spans="1:4" ht="53.45" customHeight="1" x14ac:dyDescent="0.2">
      <c r="A67" s="153" t="s">
        <v>905</v>
      </c>
      <c r="B67" s="168"/>
      <c r="C67" s="157" t="s">
        <v>906</v>
      </c>
      <c r="D67" s="180" t="s">
        <v>896</v>
      </c>
    </row>
    <row r="68" spans="1:4" ht="53.45" customHeight="1" x14ac:dyDescent="0.2">
      <c r="A68" s="158" t="s">
        <v>907</v>
      </c>
      <c r="B68" s="168" t="str">
        <f>HYPERLINK("http://www.dssl.ru/products/trassir-activesearch-simt/","Описание на dssl.ru")</f>
        <v>Описание на dssl.ru</v>
      </c>
      <c r="C68" s="160" t="s">
        <v>908</v>
      </c>
      <c r="D68" s="180">
        <v>16000</v>
      </c>
    </row>
    <row r="69" spans="1:4" ht="53.45" customHeight="1" x14ac:dyDescent="0.2">
      <c r="A69" s="153" t="s">
        <v>909</v>
      </c>
      <c r="B69" s="168" t="str">
        <f>HYPERLINK("http://www.dssl.ru/products/multisearch/","Описание на dssl.ru")</f>
        <v>Описание на dssl.ru</v>
      </c>
      <c r="C69" s="157" t="s">
        <v>910</v>
      </c>
      <c r="D69" s="180" t="s">
        <v>896</v>
      </c>
    </row>
    <row r="70" spans="1:4" ht="53.45" customHeight="1" x14ac:dyDescent="0.2">
      <c r="A70" s="158" t="s">
        <v>911</v>
      </c>
      <c r="B70" s="168" t="str">
        <f>HYPERLINK("http://www.dssl.ru/support/news/detail.php?ID=19676","Описание на dssl.ru")</f>
        <v>Описание на dssl.ru</v>
      </c>
      <c r="C70" s="160" t="s">
        <v>912</v>
      </c>
      <c r="D70" s="180" t="s">
        <v>896</v>
      </c>
    </row>
    <row r="71" spans="1:4" ht="24" customHeight="1" x14ac:dyDescent="0.2">
      <c r="A71" s="614" t="s">
        <v>913</v>
      </c>
      <c r="B71" s="615"/>
      <c r="C71" s="615"/>
      <c r="D71" s="615"/>
    </row>
    <row r="72" spans="1:4" ht="24.6" customHeight="1" x14ac:dyDescent="0.2">
      <c r="A72" s="151" t="s">
        <v>0</v>
      </c>
      <c r="B72" s="152" t="s">
        <v>1</v>
      </c>
      <c r="C72" s="152" t="s">
        <v>152</v>
      </c>
      <c r="D72" s="179" t="s">
        <v>151</v>
      </c>
    </row>
    <row r="73" spans="1:4" ht="53.45" customHeight="1" x14ac:dyDescent="0.2">
      <c r="A73" s="158" t="s">
        <v>914</v>
      </c>
      <c r="B73" s="165"/>
      <c r="C73" s="160" t="s">
        <v>915</v>
      </c>
      <c r="D73" s="180">
        <v>9990</v>
      </c>
    </row>
    <row r="74" spans="1:4" ht="53.45" customHeight="1" x14ac:dyDescent="0.2">
      <c r="A74" s="158" t="s">
        <v>916</v>
      </c>
      <c r="B74" s="165"/>
      <c r="C74" s="160" t="s">
        <v>917</v>
      </c>
      <c r="D74" s="180">
        <v>11990</v>
      </c>
    </row>
    <row r="75" spans="1:4" ht="53.45" customHeight="1" x14ac:dyDescent="0.2">
      <c r="A75" s="153" t="s">
        <v>918</v>
      </c>
      <c r="B75" s="168"/>
      <c r="C75" s="157" t="s">
        <v>919</v>
      </c>
      <c r="D75" s="180" t="s">
        <v>896</v>
      </c>
    </row>
    <row r="76" spans="1:4" ht="53.45" customHeight="1" x14ac:dyDescent="0.2">
      <c r="A76" s="153" t="s">
        <v>920</v>
      </c>
      <c r="B76" s="159"/>
      <c r="C76" s="157" t="s">
        <v>921</v>
      </c>
      <c r="D76" s="180" t="s">
        <v>896</v>
      </c>
    </row>
    <row r="77" spans="1:4" ht="53.45" customHeight="1" x14ac:dyDescent="0.2">
      <c r="A77" s="158" t="s">
        <v>922</v>
      </c>
      <c r="B77" s="168"/>
      <c r="C77" s="160" t="s">
        <v>923</v>
      </c>
      <c r="D77" s="180" t="s">
        <v>896</v>
      </c>
    </row>
    <row r="78" spans="1:4" ht="53.45" customHeight="1" x14ac:dyDescent="0.2">
      <c r="A78" s="153" t="s">
        <v>924</v>
      </c>
      <c r="B78" s="168"/>
      <c r="C78" s="157" t="s">
        <v>925</v>
      </c>
      <c r="D78" s="180" t="s">
        <v>896</v>
      </c>
    </row>
    <row r="79" spans="1:4" ht="53.45" customHeight="1" x14ac:dyDescent="0.2">
      <c r="A79" s="158" t="s">
        <v>926</v>
      </c>
      <c r="B79" s="168"/>
      <c r="C79" s="160" t="s">
        <v>927</v>
      </c>
      <c r="D79" s="180" t="s">
        <v>896</v>
      </c>
    </row>
    <row r="80" spans="1:4" ht="53.45" customHeight="1" x14ac:dyDescent="0.2">
      <c r="A80" s="153" t="s">
        <v>928</v>
      </c>
      <c r="B80" s="168"/>
      <c r="C80" s="157" t="s">
        <v>929</v>
      </c>
      <c r="D80" s="180" t="s">
        <v>896</v>
      </c>
    </row>
    <row r="81" spans="1:4" ht="53.45" customHeight="1" x14ac:dyDescent="0.2">
      <c r="A81" s="158" t="s">
        <v>930</v>
      </c>
      <c r="B81" s="168"/>
      <c r="C81" s="160" t="s">
        <v>931</v>
      </c>
      <c r="D81" s="180" t="s">
        <v>896</v>
      </c>
    </row>
    <row r="82" spans="1:4" ht="53.45" customHeight="1" x14ac:dyDescent="0.2">
      <c r="A82" s="153" t="s">
        <v>932</v>
      </c>
      <c r="B82" s="168"/>
      <c r="C82" s="157" t="s">
        <v>933</v>
      </c>
      <c r="D82" s="180" t="s">
        <v>896</v>
      </c>
    </row>
    <row r="83" spans="1:4" ht="53.45" customHeight="1" x14ac:dyDescent="0.2">
      <c r="A83" s="158" t="s">
        <v>934</v>
      </c>
      <c r="B83" s="168"/>
      <c r="C83" s="160" t="s">
        <v>935</v>
      </c>
      <c r="D83" s="180" t="s">
        <v>896</v>
      </c>
    </row>
    <row r="84" spans="1:4" ht="53.45" customHeight="1" x14ac:dyDescent="0.2">
      <c r="A84" s="153" t="s">
        <v>936</v>
      </c>
      <c r="B84" s="168"/>
      <c r="C84" s="157" t="s">
        <v>937</v>
      </c>
      <c r="D84" s="180" t="s">
        <v>896</v>
      </c>
    </row>
    <row r="85" spans="1:4" ht="53.45" customHeight="1" x14ac:dyDescent="0.2">
      <c r="A85" s="153" t="s">
        <v>938</v>
      </c>
      <c r="B85" s="165"/>
      <c r="C85" s="157" t="s">
        <v>939</v>
      </c>
      <c r="D85" s="180" t="s">
        <v>896</v>
      </c>
    </row>
    <row r="86" spans="1:4" ht="53.45" customHeight="1" x14ac:dyDescent="0.2">
      <c r="A86" s="153" t="s">
        <v>940</v>
      </c>
      <c r="B86" s="165"/>
      <c r="C86" s="157" t="s">
        <v>941</v>
      </c>
      <c r="D86" s="180" t="s">
        <v>896</v>
      </c>
    </row>
    <row r="87" spans="1:4" ht="24" customHeight="1" x14ac:dyDescent="0.2">
      <c r="A87" s="614" t="s">
        <v>942</v>
      </c>
      <c r="B87" s="615"/>
      <c r="C87" s="615"/>
      <c r="D87" s="615"/>
    </row>
    <row r="88" spans="1:4" ht="19.899999999999999" customHeight="1" x14ac:dyDescent="0.2">
      <c r="A88" s="151" t="s">
        <v>0</v>
      </c>
      <c r="B88" s="152" t="s">
        <v>1</v>
      </c>
      <c r="C88" s="152" t="s">
        <v>152</v>
      </c>
      <c r="D88" s="179" t="s">
        <v>151</v>
      </c>
    </row>
    <row r="89" spans="1:4" ht="53.45" customHeight="1" x14ac:dyDescent="0.2">
      <c r="A89" s="153" t="s">
        <v>943</v>
      </c>
      <c r="B89" s="168"/>
      <c r="C89" s="157" t="s">
        <v>944</v>
      </c>
      <c r="D89" s="180">
        <v>6400</v>
      </c>
    </row>
    <row r="90" spans="1:4" ht="53.45" customHeight="1" x14ac:dyDescent="0.2">
      <c r="A90" s="158" t="s">
        <v>945</v>
      </c>
      <c r="B90" s="168"/>
      <c r="C90" s="160" t="s">
        <v>946</v>
      </c>
      <c r="D90" s="180">
        <v>1600</v>
      </c>
    </row>
    <row r="91" spans="1:4" ht="53.45" customHeight="1" x14ac:dyDescent="0.2">
      <c r="A91" s="153" t="s">
        <v>947</v>
      </c>
      <c r="B91" s="168"/>
      <c r="C91" s="157" t="s">
        <v>948</v>
      </c>
      <c r="D91" s="180">
        <v>6400</v>
      </c>
    </row>
    <row r="92" spans="1:4" ht="53.45" customHeight="1" x14ac:dyDescent="0.2">
      <c r="A92" s="158" t="s">
        <v>949</v>
      </c>
      <c r="B92" s="168"/>
      <c r="C92" s="160" t="s">
        <v>950</v>
      </c>
      <c r="D92" s="180">
        <v>6400</v>
      </c>
    </row>
    <row r="93" spans="1:4" ht="53.45" customHeight="1" x14ac:dyDescent="0.2">
      <c r="A93" s="153" t="s">
        <v>951</v>
      </c>
      <c r="B93" s="168"/>
      <c r="C93" s="157" t="s">
        <v>952</v>
      </c>
      <c r="D93" s="180">
        <v>6400</v>
      </c>
    </row>
    <row r="94" spans="1:4" ht="53.45" customHeight="1" x14ac:dyDescent="0.2">
      <c r="A94" s="166" t="s">
        <v>953</v>
      </c>
      <c r="B94" s="168"/>
      <c r="C94" s="157" t="s">
        <v>954</v>
      </c>
      <c r="D94" s="182">
        <v>19600</v>
      </c>
    </row>
    <row r="95" spans="1:4" ht="23.45" customHeight="1" x14ac:dyDescent="0.2">
      <c r="A95" s="614" t="s">
        <v>955</v>
      </c>
      <c r="B95" s="615"/>
      <c r="C95" s="615"/>
      <c r="D95" s="615"/>
    </row>
    <row r="96" spans="1:4" ht="19.899999999999999" customHeight="1" x14ac:dyDescent="0.2">
      <c r="A96" s="151" t="s">
        <v>0</v>
      </c>
      <c r="B96" s="152" t="s">
        <v>1</v>
      </c>
      <c r="C96" s="152" t="s">
        <v>152</v>
      </c>
      <c r="D96" s="179" t="s">
        <v>151</v>
      </c>
    </row>
    <row r="97" spans="1:4" ht="25.15" customHeight="1" x14ac:dyDescent="0.2">
      <c r="A97" s="620" t="s">
        <v>956</v>
      </c>
      <c r="B97" s="625"/>
      <c r="C97" s="169" t="s">
        <v>957</v>
      </c>
      <c r="D97" s="182">
        <v>4000</v>
      </c>
    </row>
    <row r="98" spans="1:4" ht="25.15" customHeight="1" x14ac:dyDescent="0.2">
      <c r="A98" s="619"/>
      <c r="B98" s="619"/>
      <c r="C98" s="169" t="s">
        <v>958</v>
      </c>
      <c r="D98" s="182">
        <v>13200</v>
      </c>
    </row>
    <row r="99" spans="1:4" ht="25.15" customHeight="1" x14ac:dyDescent="0.2">
      <c r="A99" s="619"/>
      <c r="B99" s="619"/>
      <c r="C99" s="169" t="s">
        <v>959</v>
      </c>
      <c r="D99" s="182">
        <v>24200</v>
      </c>
    </row>
    <row r="100" spans="1:4" ht="25.15" customHeight="1" x14ac:dyDescent="0.2">
      <c r="A100" s="619"/>
      <c r="B100" s="619"/>
      <c r="C100" s="169" t="s">
        <v>960</v>
      </c>
      <c r="D100" s="182">
        <v>46000</v>
      </c>
    </row>
    <row r="101" spans="1:4" ht="25.15" customHeight="1" x14ac:dyDescent="0.2">
      <c r="A101" s="619"/>
      <c r="B101" s="619"/>
      <c r="C101" s="169" t="s">
        <v>961</v>
      </c>
      <c r="D101" s="182">
        <v>97700</v>
      </c>
    </row>
    <row r="102" spans="1:4" ht="25.15" customHeight="1" x14ac:dyDescent="0.2">
      <c r="A102" s="619"/>
      <c r="B102" s="619"/>
      <c r="C102" s="170" t="s">
        <v>962</v>
      </c>
      <c r="D102" s="182">
        <v>6000</v>
      </c>
    </row>
    <row r="103" spans="1:4" ht="25.15" customHeight="1" x14ac:dyDescent="0.2">
      <c r="A103" s="620" t="s">
        <v>883</v>
      </c>
      <c r="B103" s="625"/>
      <c r="C103" s="169" t="s">
        <v>963</v>
      </c>
      <c r="D103" s="182">
        <v>8600</v>
      </c>
    </row>
    <row r="104" spans="1:4" ht="25.15" customHeight="1" x14ac:dyDescent="0.2">
      <c r="A104" s="619"/>
      <c r="B104" s="619"/>
      <c r="C104" s="169" t="s">
        <v>964</v>
      </c>
      <c r="D104" s="182">
        <v>28800</v>
      </c>
    </row>
    <row r="105" spans="1:4" ht="25.15" customHeight="1" x14ac:dyDescent="0.2">
      <c r="A105" s="619"/>
      <c r="B105" s="619"/>
      <c r="C105" s="169" t="s">
        <v>965</v>
      </c>
      <c r="D105" s="182">
        <v>51600</v>
      </c>
    </row>
    <row r="106" spans="1:4" ht="25.15" customHeight="1" x14ac:dyDescent="0.2">
      <c r="A106" s="619"/>
      <c r="B106" s="619"/>
      <c r="C106" s="169" t="s">
        <v>966</v>
      </c>
      <c r="D106" s="182">
        <v>93600</v>
      </c>
    </row>
    <row r="107" spans="1:4" ht="25.15" customHeight="1" x14ac:dyDescent="0.2">
      <c r="A107" s="619"/>
      <c r="B107" s="619"/>
      <c r="C107" s="169" t="s">
        <v>967</v>
      </c>
      <c r="D107" s="182">
        <v>210000</v>
      </c>
    </row>
    <row r="108" spans="1:4" ht="25.15" customHeight="1" x14ac:dyDescent="0.2">
      <c r="A108" s="619"/>
      <c r="B108" s="619"/>
      <c r="C108" s="169" t="s">
        <v>962</v>
      </c>
      <c r="D108" s="182">
        <v>24000</v>
      </c>
    </row>
    <row r="109" spans="1:4" ht="12.75" x14ac:dyDescent="0.2">
      <c r="A109" s="151" t="s">
        <v>0</v>
      </c>
      <c r="B109" s="152" t="s">
        <v>1</v>
      </c>
      <c r="C109" s="152" t="s">
        <v>152</v>
      </c>
      <c r="D109" s="186" t="s">
        <v>151</v>
      </c>
    </row>
    <row r="110" spans="1:4" ht="59.45" customHeight="1" x14ac:dyDescent="0.2">
      <c r="A110" s="153" t="s">
        <v>790</v>
      </c>
      <c r="B110" s="154"/>
      <c r="C110" s="171" t="s">
        <v>791</v>
      </c>
      <c r="D110" s="187">
        <v>3990</v>
      </c>
    </row>
    <row r="111" spans="1:4" ht="16.149999999999999" customHeight="1" x14ac:dyDescent="0.2">
      <c r="A111" s="626" t="s">
        <v>968</v>
      </c>
      <c r="B111" s="627"/>
      <c r="C111" s="627"/>
      <c r="D111" s="627"/>
    </row>
    <row r="112" spans="1:4" ht="16.149999999999999" customHeight="1" x14ac:dyDescent="0.2">
      <c r="A112" s="151" t="s">
        <v>0</v>
      </c>
      <c r="B112" s="152" t="s">
        <v>1</v>
      </c>
      <c r="C112" s="152" t="s">
        <v>152</v>
      </c>
      <c r="D112" s="188" t="s">
        <v>969</v>
      </c>
    </row>
    <row r="113" spans="1:4" ht="18" x14ac:dyDescent="0.2">
      <c r="A113" s="628" t="str">
        <f>HYPERLINK("http://www.dssl.ru/","Получите 5 лет гарантии на TRASSIR Lanser! — акция на www.dssl.ru")</f>
        <v>Получите 5 лет гарантии на TRASSIR Lanser! — акция на www.dssl.ru</v>
      </c>
      <c r="B113" s="619"/>
      <c r="C113" s="619"/>
      <c r="D113" s="619"/>
    </row>
    <row r="114" spans="1:4" ht="85.15" customHeight="1" x14ac:dyDescent="0.2">
      <c r="A114" s="164" t="s">
        <v>970</v>
      </c>
      <c r="B114" s="159"/>
      <c r="C114" s="160" t="s">
        <v>971</v>
      </c>
      <c r="D114" s="189">
        <v>26960</v>
      </c>
    </row>
    <row r="115" spans="1:4" ht="78" customHeight="1" x14ac:dyDescent="0.2">
      <c r="A115" s="153" t="s">
        <v>972</v>
      </c>
      <c r="B115" s="156"/>
      <c r="C115" s="157" t="s">
        <v>973</v>
      </c>
      <c r="D115" s="187">
        <v>20800</v>
      </c>
    </row>
    <row r="116" spans="1:4" ht="22.5" x14ac:dyDescent="0.2">
      <c r="A116" s="629" t="s">
        <v>974</v>
      </c>
      <c r="B116" s="619"/>
      <c r="C116" s="619"/>
      <c r="D116" s="619"/>
    </row>
    <row r="117" spans="1:4" ht="22.5" x14ac:dyDescent="0.2">
      <c r="A117" s="151" t="s">
        <v>0</v>
      </c>
      <c r="B117" s="152" t="s">
        <v>1</v>
      </c>
      <c r="C117" s="152" t="s">
        <v>152</v>
      </c>
      <c r="D117" s="188" t="s">
        <v>969</v>
      </c>
    </row>
    <row r="118" spans="1:4" ht="18" x14ac:dyDescent="0.2">
      <c r="A118" s="628" t="str">
        <f>HYPERLINK("http://www.dssl.ru/","Получите 5 лет гарантии на TRASSIR Lanser! — акция на www.dssl.ru")</f>
        <v>Получите 5 лет гарантии на TRASSIR Lanser! — акция на www.dssl.ru</v>
      </c>
      <c r="B118" s="619"/>
      <c r="C118" s="619"/>
      <c r="D118" s="619"/>
    </row>
    <row r="119" spans="1:4" ht="100.9" customHeight="1" x14ac:dyDescent="0.2">
      <c r="A119" s="164" t="s">
        <v>975</v>
      </c>
      <c r="B119" s="159"/>
      <c r="C119" s="160" t="s">
        <v>976</v>
      </c>
      <c r="D119" s="190">
        <v>15490</v>
      </c>
    </row>
    <row r="120" spans="1:4" ht="98.45" customHeight="1" x14ac:dyDescent="0.2">
      <c r="A120" s="166" t="s">
        <v>977</v>
      </c>
      <c r="B120" s="156"/>
      <c r="C120" s="160" t="s">
        <v>978</v>
      </c>
      <c r="D120" s="190">
        <v>29900</v>
      </c>
    </row>
    <row r="121" spans="1:4" ht="22.5" x14ac:dyDescent="0.2">
      <c r="A121" s="629" t="s">
        <v>979</v>
      </c>
      <c r="B121" s="619"/>
      <c r="C121" s="619"/>
      <c r="D121" s="619"/>
    </row>
    <row r="122" spans="1:4" ht="22.5" x14ac:dyDescent="0.2">
      <c r="A122" s="151" t="s">
        <v>0</v>
      </c>
      <c r="B122" s="152" t="s">
        <v>1</v>
      </c>
      <c r="C122" s="152" t="s">
        <v>152</v>
      </c>
      <c r="D122" s="188" t="s">
        <v>969</v>
      </c>
    </row>
    <row r="123" spans="1:4" ht="29.45" customHeight="1" x14ac:dyDescent="0.2">
      <c r="A123" s="624" t="s">
        <v>980</v>
      </c>
      <c r="B123" s="619"/>
      <c r="C123" s="619"/>
      <c r="D123" s="619"/>
    </row>
    <row r="124" spans="1:4" ht="38.25" x14ac:dyDescent="0.2">
      <c r="A124" s="153" t="s">
        <v>981</v>
      </c>
      <c r="B124" s="631"/>
      <c r="C124" s="157" t="s">
        <v>982</v>
      </c>
      <c r="D124" s="187">
        <v>450</v>
      </c>
    </row>
    <row r="125" spans="1:4" ht="38.25" x14ac:dyDescent="0.2">
      <c r="A125" s="158" t="s">
        <v>983</v>
      </c>
      <c r="B125" s="632"/>
      <c r="C125" s="160" t="s">
        <v>984</v>
      </c>
      <c r="D125" s="187">
        <v>900</v>
      </c>
    </row>
    <row r="126" spans="1:4" ht="38.25" x14ac:dyDescent="0.2">
      <c r="A126" s="153" t="s">
        <v>985</v>
      </c>
      <c r="B126" s="632"/>
      <c r="C126" s="157" t="s">
        <v>986</v>
      </c>
      <c r="D126" s="187">
        <v>1350</v>
      </c>
    </row>
    <row r="127" spans="1:4" ht="38.25" x14ac:dyDescent="0.2">
      <c r="A127" s="158" t="s">
        <v>987</v>
      </c>
      <c r="B127" s="632"/>
      <c r="C127" s="160" t="s">
        <v>988</v>
      </c>
      <c r="D127" s="187">
        <v>1800</v>
      </c>
    </row>
    <row r="128" spans="1:4" ht="38.25" x14ac:dyDescent="0.2">
      <c r="A128" s="153" t="s">
        <v>989</v>
      </c>
      <c r="B128" s="632"/>
      <c r="C128" s="157" t="s">
        <v>990</v>
      </c>
      <c r="D128" s="187">
        <v>2250</v>
      </c>
    </row>
    <row r="129" spans="1:4" ht="38.25" x14ac:dyDescent="0.2">
      <c r="A129" s="158" t="s">
        <v>991</v>
      </c>
      <c r="B129" s="632"/>
      <c r="C129" s="160" t="s">
        <v>992</v>
      </c>
      <c r="D129" s="187">
        <v>2700</v>
      </c>
    </row>
    <row r="130" spans="1:4" ht="38.25" x14ac:dyDescent="0.2">
      <c r="A130" s="153" t="s">
        <v>993</v>
      </c>
      <c r="B130" s="632"/>
      <c r="C130" s="157" t="s">
        <v>994</v>
      </c>
      <c r="D130" s="187">
        <v>3150</v>
      </c>
    </row>
    <row r="131" spans="1:4" ht="38.25" x14ac:dyDescent="0.2">
      <c r="A131" s="158" t="s">
        <v>995</v>
      </c>
      <c r="B131" s="632"/>
      <c r="C131" s="160" t="s">
        <v>996</v>
      </c>
      <c r="D131" s="187">
        <v>3600</v>
      </c>
    </row>
    <row r="132" spans="1:4" ht="38.25" x14ac:dyDescent="0.2">
      <c r="A132" s="153" t="s">
        <v>997</v>
      </c>
      <c r="B132" s="632"/>
      <c r="C132" s="157" t="s">
        <v>998</v>
      </c>
      <c r="D132" s="187">
        <v>4050</v>
      </c>
    </row>
    <row r="133" spans="1:4" ht="38.25" x14ac:dyDescent="0.2">
      <c r="A133" s="158" t="s">
        <v>999</v>
      </c>
      <c r="B133" s="632"/>
      <c r="C133" s="160" t="s">
        <v>1000</v>
      </c>
      <c r="D133" s="187">
        <v>4500</v>
      </c>
    </row>
    <row r="134" spans="1:4" ht="38.25" x14ac:dyDescent="0.2">
      <c r="A134" s="153" t="s">
        <v>1001</v>
      </c>
      <c r="B134" s="632"/>
      <c r="C134" s="157" t="s">
        <v>1002</v>
      </c>
      <c r="D134" s="187">
        <v>4950</v>
      </c>
    </row>
    <row r="135" spans="1:4" ht="38.25" x14ac:dyDescent="0.2">
      <c r="A135" s="158" t="s">
        <v>1003</v>
      </c>
      <c r="B135" s="632"/>
      <c r="C135" s="160" t="s">
        <v>1004</v>
      </c>
      <c r="D135" s="187">
        <v>5400</v>
      </c>
    </row>
    <row r="136" spans="1:4" ht="38.25" x14ac:dyDescent="0.2">
      <c r="A136" s="153" t="s">
        <v>1005</v>
      </c>
      <c r="B136" s="632"/>
      <c r="C136" s="157" t="s">
        <v>1006</v>
      </c>
      <c r="D136" s="187">
        <v>5850</v>
      </c>
    </row>
    <row r="137" spans="1:4" ht="38.25" x14ac:dyDescent="0.2">
      <c r="A137" s="158" t="s">
        <v>1007</v>
      </c>
      <c r="B137" s="632"/>
      <c r="C137" s="160" t="s">
        <v>1008</v>
      </c>
      <c r="D137" s="187">
        <v>6300</v>
      </c>
    </row>
    <row r="138" spans="1:4" ht="38.25" x14ac:dyDescent="0.2">
      <c r="A138" s="153" t="s">
        <v>1009</v>
      </c>
      <c r="B138" s="632"/>
      <c r="C138" s="157" t="s">
        <v>1010</v>
      </c>
      <c r="D138" s="187">
        <v>6750</v>
      </c>
    </row>
    <row r="139" spans="1:4" ht="38.25" x14ac:dyDescent="0.2">
      <c r="A139" s="158" t="s">
        <v>1011</v>
      </c>
      <c r="B139" s="633"/>
      <c r="C139" s="160" t="s">
        <v>1012</v>
      </c>
      <c r="D139" s="187">
        <v>7200</v>
      </c>
    </row>
    <row r="140" spans="1:4" ht="22.5" x14ac:dyDescent="0.2">
      <c r="A140" s="629" t="s">
        <v>1013</v>
      </c>
      <c r="B140" s="619"/>
      <c r="C140" s="619"/>
      <c r="D140" s="619"/>
    </row>
    <row r="141" spans="1:4" ht="22.5" x14ac:dyDescent="0.2">
      <c r="A141" s="151" t="s">
        <v>0</v>
      </c>
      <c r="B141" s="152" t="s">
        <v>1</v>
      </c>
      <c r="C141" s="152" t="s">
        <v>152</v>
      </c>
      <c r="D141" s="188" t="s">
        <v>969</v>
      </c>
    </row>
    <row r="142" spans="1:4" ht="21.6" customHeight="1" x14ac:dyDescent="0.2">
      <c r="A142" s="624" t="s">
        <v>980</v>
      </c>
      <c r="B142" s="619"/>
      <c r="C142" s="619"/>
      <c r="D142" s="619"/>
    </row>
    <row r="143" spans="1:4" ht="38.25" x14ac:dyDescent="0.2">
      <c r="A143" s="153" t="s">
        <v>1014</v>
      </c>
      <c r="B143" s="631"/>
      <c r="C143" s="157" t="s">
        <v>1015</v>
      </c>
      <c r="D143" s="187">
        <v>300</v>
      </c>
    </row>
    <row r="144" spans="1:4" ht="38.25" x14ac:dyDescent="0.2">
      <c r="A144" s="158" t="s">
        <v>1016</v>
      </c>
      <c r="B144" s="632"/>
      <c r="C144" s="160" t="s">
        <v>1017</v>
      </c>
      <c r="D144" s="187">
        <v>600</v>
      </c>
    </row>
    <row r="145" spans="1:4" ht="38.25" x14ac:dyDescent="0.2">
      <c r="A145" s="153" t="s">
        <v>1018</v>
      </c>
      <c r="B145" s="632"/>
      <c r="C145" s="157" t="s">
        <v>1019</v>
      </c>
      <c r="D145" s="187">
        <v>900</v>
      </c>
    </row>
    <row r="146" spans="1:4" ht="38.25" x14ac:dyDescent="0.2">
      <c r="A146" s="158" t="s">
        <v>1020</v>
      </c>
      <c r="B146" s="632"/>
      <c r="C146" s="160" t="s">
        <v>1021</v>
      </c>
      <c r="D146" s="187">
        <v>1200</v>
      </c>
    </row>
    <row r="147" spans="1:4" ht="38.25" x14ac:dyDescent="0.2">
      <c r="A147" s="153" t="s">
        <v>1022</v>
      </c>
      <c r="B147" s="632"/>
      <c r="C147" s="157" t="s">
        <v>1023</v>
      </c>
      <c r="D147" s="187">
        <v>1500</v>
      </c>
    </row>
    <row r="148" spans="1:4" ht="38.25" x14ac:dyDescent="0.2">
      <c r="A148" s="158" t="s">
        <v>1024</v>
      </c>
      <c r="B148" s="632"/>
      <c r="C148" s="160" t="s">
        <v>1025</v>
      </c>
      <c r="D148" s="187">
        <v>1800</v>
      </c>
    </row>
    <row r="149" spans="1:4" ht="38.25" x14ac:dyDescent="0.2">
      <c r="A149" s="153" t="s">
        <v>1026</v>
      </c>
      <c r="B149" s="632"/>
      <c r="C149" s="157" t="s">
        <v>1027</v>
      </c>
      <c r="D149" s="187">
        <v>2100</v>
      </c>
    </row>
    <row r="150" spans="1:4" ht="38.25" x14ac:dyDescent="0.2">
      <c r="A150" s="158" t="s">
        <v>1028</v>
      </c>
      <c r="B150" s="632"/>
      <c r="C150" s="160" t="s">
        <v>1029</v>
      </c>
      <c r="D150" s="187">
        <v>2400</v>
      </c>
    </row>
    <row r="151" spans="1:4" ht="38.25" x14ac:dyDescent="0.2">
      <c r="A151" s="153" t="s">
        <v>1030</v>
      </c>
      <c r="B151" s="632"/>
      <c r="C151" s="157" t="s">
        <v>1031</v>
      </c>
      <c r="D151" s="187">
        <v>2700</v>
      </c>
    </row>
    <row r="152" spans="1:4" ht="38.25" x14ac:dyDescent="0.2">
      <c r="A152" s="158" t="s">
        <v>1032</v>
      </c>
      <c r="B152" s="632"/>
      <c r="C152" s="160" t="s">
        <v>1033</v>
      </c>
      <c r="D152" s="187">
        <v>3000</v>
      </c>
    </row>
    <row r="153" spans="1:4" ht="38.25" x14ac:dyDescent="0.2">
      <c r="A153" s="153" t="s">
        <v>1034</v>
      </c>
      <c r="B153" s="632"/>
      <c r="C153" s="157" t="s">
        <v>1035</v>
      </c>
      <c r="D153" s="187">
        <v>3300</v>
      </c>
    </row>
    <row r="154" spans="1:4" ht="38.25" x14ac:dyDescent="0.2">
      <c r="A154" s="158" t="s">
        <v>1036</v>
      </c>
      <c r="B154" s="632"/>
      <c r="C154" s="160" t="s">
        <v>1037</v>
      </c>
      <c r="D154" s="187">
        <v>3600</v>
      </c>
    </row>
    <row r="155" spans="1:4" ht="38.25" x14ac:dyDescent="0.2">
      <c r="A155" s="153" t="s">
        <v>1038</v>
      </c>
      <c r="B155" s="632"/>
      <c r="C155" s="157" t="s">
        <v>1039</v>
      </c>
      <c r="D155" s="187">
        <v>3900</v>
      </c>
    </row>
    <row r="156" spans="1:4" ht="38.25" x14ac:dyDescent="0.2">
      <c r="A156" s="158" t="s">
        <v>1040</v>
      </c>
      <c r="B156" s="632"/>
      <c r="C156" s="160" t="s">
        <v>1041</v>
      </c>
      <c r="D156" s="187">
        <v>4200</v>
      </c>
    </row>
    <row r="157" spans="1:4" ht="38.25" x14ac:dyDescent="0.2">
      <c r="A157" s="153" t="s">
        <v>1042</v>
      </c>
      <c r="B157" s="632"/>
      <c r="C157" s="157" t="s">
        <v>1043</v>
      </c>
      <c r="D157" s="187">
        <v>4500</v>
      </c>
    </row>
    <row r="158" spans="1:4" ht="38.25" x14ac:dyDescent="0.2">
      <c r="A158" s="158" t="s">
        <v>1044</v>
      </c>
      <c r="B158" s="633"/>
      <c r="C158" s="160" t="s">
        <v>1045</v>
      </c>
      <c r="D158" s="187">
        <v>4800</v>
      </c>
    </row>
    <row r="159" spans="1:4" ht="22.5" x14ac:dyDescent="0.2">
      <c r="A159" s="629" t="s">
        <v>1046</v>
      </c>
      <c r="B159" s="619"/>
      <c r="C159" s="619"/>
      <c r="D159" s="619"/>
    </row>
    <row r="160" spans="1:4" ht="22.5" x14ac:dyDescent="0.2">
      <c r="A160" s="151" t="s">
        <v>0</v>
      </c>
      <c r="B160" s="152" t="s">
        <v>1</v>
      </c>
      <c r="C160" s="152" t="s">
        <v>152</v>
      </c>
      <c r="D160" s="188" t="s">
        <v>969</v>
      </c>
    </row>
    <row r="161" spans="1:4" ht="19.899999999999999" customHeight="1" x14ac:dyDescent="0.2">
      <c r="A161" s="624" t="s">
        <v>980</v>
      </c>
      <c r="B161" s="619"/>
      <c r="C161" s="619"/>
      <c r="D161" s="619"/>
    </row>
    <row r="162" spans="1:4" ht="38.25" x14ac:dyDescent="0.2">
      <c r="A162" s="153" t="s">
        <v>1047</v>
      </c>
      <c r="B162" s="631"/>
      <c r="C162" s="157" t="s">
        <v>1048</v>
      </c>
      <c r="D162" s="187">
        <v>180</v>
      </c>
    </row>
    <row r="163" spans="1:4" ht="38.25" x14ac:dyDescent="0.2">
      <c r="A163" s="158" t="s">
        <v>1049</v>
      </c>
      <c r="B163" s="632"/>
      <c r="C163" s="160" t="s">
        <v>1050</v>
      </c>
      <c r="D163" s="187">
        <v>360</v>
      </c>
    </row>
    <row r="164" spans="1:4" ht="38.25" x14ac:dyDescent="0.2">
      <c r="A164" s="153" t="s">
        <v>1051</v>
      </c>
      <c r="B164" s="632"/>
      <c r="C164" s="157" t="s">
        <v>1052</v>
      </c>
      <c r="D164" s="187">
        <v>540</v>
      </c>
    </row>
    <row r="165" spans="1:4" ht="38.25" x14ac:dyDescent="0.2">
      <c r="A165" s="158" t="s">
        <v>1053</v>
      </c>
      <c r="B165" s="632"/>
      <c r="C165" s="160" t="s">
        <v>1054</v>
      </c>
      <c r="D165" s="187">
        <v>720</v>
      </c>
    </row>
    <row r="166" spans="1:4" ht="38.25" x14ac:dyDescent="0.2">
      <c r="A166" s="153" t="s">
        <v>1055</v>
      </c>
      <c r="B166" s="632"/>
      <c r="C166" s="157" t="s">
        <v>1056</v>
      </c>
      <c r="D166" s="187">
        <v>900</v>
      </c>
    </row>
    <row r="167" spans="1:4" ht="38.25" x14ac:dyDescent="0.2">
      <c r="A167" s="158" t="s">
        <v>1057</v>
      </c>
      <c r="B167" s="632"/>
      <c r="C167" s="160" t="s">
        <v>1058</v>
      </c>
      <c r="D167" s="187">
        <v>1080</v>
      </c>
    </row>
    <row r="168" spans="1:4" ht="38.25" x14ac:dyDescent="0.2">
      <c r="A168" s="153" t="s">
        <v>1059</v>
      </c>
      <c r="B168" s="632"/>
      <c r="C168" s="157" t="s">
        <v>1060</v>
      </c>
      <c r="D168" s="187">
        <v>1260</v>
      </c>
    </row>
    <row r="169" spans="1:4" ht="38.25" x14ac:dyDescent="0.2">
      <c r="A169" s="158" t="s">
        <v>1061</v>
      </c>
      <c r="B169" s="632"/>
      <c r="C169" s="160" t="s">
        <v>1062</v>
      </c>
      <c r="D169" s="187">
        <v>1440</v>
      </c>
    </row>
    <row r="170" spans="1:4" ht="38.25" x14ac:dyDescent="0.2">
      <c r="A170" s="153" t="s">
        <v>1063</v>
      </c>
      <c r="B170" s="632"/>
      <c r="C170" s="157" t="s">
        <v>1064</v>
      </c>
      <c r="D170" s="187">
        <v>1620</v>
      </c>
    </row>
    <row r="171" spans="1:4" ht="38.25" x14ac:dyDescent="0.2">
      <c r="A171" s="158" t="s">
        <v>1065</v>
      </c>
      <c r="B171" s="632"/>
      <c r="C171" s="160" t="s">
        <v>1066</v>
      </c>
      <c r="D171" s="187">
        <v>1800</v>
      </c>
    </row>
    <row r="172" spans="1:4" ht="38.25" x14ac:dyDescent="0.2">
      <c r="A172" s="153" t="s">
        <v>1067</v>
      </c>
      <c r="B172" s="632"/>
      <c r="C172" s="157" t="s">
        <v>1068</v>
      </c>
      <c r="D172" s="187">
        <v>1980</v>
      </c>
    </row>
    <row r="173" spans="1:4" ht="38.25" x14ac:dyDescent="0.2">
      <c r="A173" s="158" t="s">
        <v>1069</v>
      </c>
      <c r="B173" s="632"/>
      <c r="C173" s="160" t="s">
        <v>1070</v>
      </c>
      <c r="D173" s="187">
        <v>2160</v>
      </c>
    </row>
    <row r="174" spans="1:4" ht="38.25" x14ac:dyDescent="0.2">
      <c r="A174" s="153" t="s">
        <v>1071</v>
      </c>
      <c r="B174" s="632"/>
      <c r="C174" s="157" t="s">
        <v>1072</v>
      </c>
      <c r="D174" s="187">
        <v>2340</v>
      </c>
    </row>
    <row r="175" spans="1:4" ht="38.25" x14ac:dyDescent="0.2">
      <c r="A175" s="158" t="s">
        <v>1073</v>
      </c>
      <c r="B175" s="632"/>
      <c r="C175" s="160" t="s">
        <v>1074</v>
      </c>
      <c r="D175" s="187">
        <v>2520</v>
      </c>
    </row>
    <row r="176" spans="1:4" ht="38.25" x14ac:dyDescent="0.2">
      <c r="A176" s="153" t="s">
        <v>1075</v>
      </c>
      <c r="B176" s="632"/>
      <c r="C176" s="157" t="s">
        <v>1076</v>
      </c>
      <c r="D176" s="187">
        <v>2700</v>
      </c>
    </row>
    <row r="177" spans="1:4" ht="38.25" x14ac:dyDescent="0.2">
      <c r="A177" s="158" t="s">
        <v>1077</v>
      </c>
      <c r="B177" s="633"/>
      <c r="C177" s="160" t="s">
        <v>1078</v>
      </c>
      <c r="D177" s="187">
        <v>2880</v>
      </c>
    </row>
    <row r="178" spans="1:4" ht="15" x14ac:dyDescent="0.2">
      <c r="A178" s="626" t="s">
        <v>1079</v>
      </c>
      <c r="B178" s="627"/>
      <c r="C178" s="627"/>
      <c r="D178" s="627"/>
    </row>
    <row r="179" spans="1:4" ht="22.5" x14ac:dyDescent="0.2">
      <c r="A179" s="151" t="s">
        <v>0</v>
      </c>
      <c r="B179" s="152" t="s">
        <v>1</v>
      </c>
      <c r="C179" s="152" t="s">
        <v>152</v>
      </c>
      <c r="D179" s="188" t="s">
        <v>969</v>
      </c>
    </row>
    <row r="180" spans="1:4" ht="216.75" x14ac:dyDescent="0.2">
      <c r="A180" s="158" t="s">
        <v>1080</v>
      </c>
      <c r="B180" s="176"/>
      <c r="C180" s="157" t="s">
        <v>1081</v>
      </c>
      <c r="D180" s="191" t="s">
        <v>1082</v>
      </c>
    </row>
    <row r="181" spans="1:4" ht="38.25" x14ac:dyDescent="0.2">
      <c r="A181" s="153" t="s">
        <v>1083</v>
      </c>
      <c r="B181" s="173" t="str">
        <f>HYPERLINK("http://www.dssl.ru/products/trassir-4-absolute/","Ссылка на dssl.ru")</f>
        <v>Ссылка на dssl.ru</v>
      </c>
      <c r="C181" s="157" t="s">
        <v>1084</v>
      </c>
      <c r="D181" s="187">
        <v>1940</v>
      </c>
    </row>
    <row r="182" spans="1:4" ht="38.25" x14ac:dyDescent="0.2">
      <c r="A182" s="158" t="s">
        <v>1085</v>
      </c>
      <c r="B182" s="175" t="str">
        <f>HYPERLINK("http://www.dssl.ru/products/trassir-8-absolute/","Ссылка на dssl.ru")</f>
        <v>Ссылка на dssl.ru</v>
      </c>
      <c r="C182" s="160" t="s">
        <v>1086</v>
      </c>
      <c r="D182" s="187">
        <v>2390</v>
      </c>
    </row>
    <row r="183" spans="1:4" ht="38.25" x14ac:dyDescent="0.2">
      <c r="A183" s="153" t="s">
        <v>1087</v>
      </c>
      <c r="B183" s="173" t="str">
        <f>HYPERLINK("http://www.dssl.ru/products/trassir-12-absolute/","Ссылка на dssl.ru")</f>
        <v>Ссылка на dssl.ru</v>
      </c>
      <c r="C183" s="157" t="s">
        <v>1088</v>
      </c>
      <c r="D183" s="187">
        <v>2840</v>
      </c>
    </row>
    <row r="184" spans="1:4" ht="38.25" x14ac:dyDescent="0.2">
      <c r="A184" s="158" t="s">
        <v>1089</v>
      </c>
      <c r="B184" s="175" t="str">
        <f>HYPERLINK("http://www.dssl.ru/products/trassir-16-absolute/","Ссылка на dssl.ru")</f>
        <v>Ссылка на dssl.ru</v>
      </c>
      <c r="C184" s="160" t="s">
        <v>1090</v>
      </c>
      <c r="D184" s="187">
        <v>3290</v>
      </c>
    </row>
    <row r="185" spans="1:4" ht="38.25" x14ac:dyDescent="0.2">
      <c r="A185" s="153" t="s">
        <v>1091</v>
      </c>
      <c r="B185" s="173" t="str">
        <f>HYPERLINK("http://www.dssl.ru/products/trassir-20-absolute/","Ссылка на dssl.ru")</f>
        <v>Ссылка на dssl.ru</v>
      </c>
      <c r="C185" s="157" t="s">
        <v>1092</v>
      </c>
      <c r="D185" s="187">
        <v>3740</v>
      </c>
    </row>
    <row r="186" spans="1:4" ht="38.25" x14ac:dyDescent="0.2">
      <c r="A186" s="158" t="s">
        <v>1093</v>
      </c>
      <c r="B186" s="175" t="str">
        <f>HYPERLINK("http://www.dssl.ru/products/trassir-24-absolute/","Ссылка на dssl.ru")</f>
        <v>Ссылка на dssl.ru</v>
      </c>
      <c r="C186" s="160" t="s">
        <v>1094</v>
      </c>
      <c r="D186" s="187">
        <v>4190</v>
      </c>
    </row>
    <row r="187" spans="1:4" ht="38.25" x14ac:dyDescent="0.2">
      <c r="A187" s="153" t="s">
        <v>1095</v>
      </c>
      <c r="B187" s="173" t="str">
        <f>HYPERLINK("http://www.dssl.ru/products/trassir-28-absolute/","Ссылка на dssl.ru")</f>
        <v>Ссылка на dssl.ru</v>
      </c>
      <c r="C187" s="157" t="s">
        <v>1096</v>
      </c>
      <c r="D187" s="187">
        <v>4640</v>
      </c>
    </row>
    <row r="188" spans="1:4" ht="38.25" x14ac:dyDescent="0.2">
      <c r="A188" s="158" t="s">
        <v>1097</v>
      </c>
      <c r="B188" s="175" t="str">
        <f>HYPERLINK("http://www.dssl.ru/products/trassir-32-absolute/","Ссылка на dssl.ru")</f>
        <v>Ссылка на dssl.ru</v>
      </c>
      <c r="C188" s="160" t="s">
        <v>1098</v>
      </c>
      <c r="D188" s="187">
        <v>5090</v>
      </c>
    </row>
    <row r="189" spans="1:4" ht="38.25" x14ac:dyDescent="0.2">
      <c r="A189" s="153" t="s">
        <v>1099</v>
      </c>
      <c r="B189" s="173" t="str">
        <f>HYPERLINK("http://www.dssl.ru/products/trassir-36-absolute/","Ссылка на dssl.ru")</f>
        <v>Ссылка на dssl.ru</v>
      </c>
      <c r="C189" s="157" t="s">
        <v>1100</v>
      </c>
      <c r="D189" s="187">
        <v>5540</v>
      </c>
    </row>
    <row r="190" spans="1:4" ht="38.25" x14ac:dyDescent="0.2">
      <c r="A190" s="158" t="s">
        <v>1101</v>
      </c>
      <c r="B190" s="175" t="str">
        <f>HYPERLINK("http://www.dssl.ru/products/trassir-40-absolute/","Ссылка на dssl.ru")</f>
        <v>Ссылка на dssl.ru</v>
      </c>
      <c r="C190" s="160" t="s">
        <v>1102</v>
      </c>
      <c r="D190" s="187">
        <v>5990</v>
      </c>
    </row>
    <row r="191" spans="1:4" ht="38.25" x14ac:dyDescent="0.2">
      <c r="A191" s="153" t="s">
        <v>1103</v>
      </c>
      <c r="B191" s="173" t="str">
        <f>HYPERLINK("http://www.dssl.ru/products/trassir-44-absolute/","Ссылка на dssl.ru")</f>
        <v>Ссылка на dssl.ru</v>
      </c>
      <c r="C191" s="157" t="s">
        <v>1104</v>
      </c>
      <c r="D191" s="187">
        <v>6440</v>
      </c>
    </row>
    <row r="192" spans="1:4" ht="38.25" x14ac:dyDescent="0.2">
      <c r="A192" s="158" t="s">
        <v>1105</v>
      </c>
      <c r="B192" s="175" t="str">
        <f>HYPERLINK("http://www.dssl.ru/products/trassir-48-absolute/","Ссылка на dssl.ru")</f>
        <v>Ссылка на dssl.ru</v>
      </c>
      <c r="C192" s="160" t="s">
        <v>1106</v>
      </c>
      <c r="D192" s="187">
        <v>6890</v>
      </c>
    </row>
    <row r="193" spans="1:4" ht="38.25" x14ac:dyDescent="0.2">
      <c r="A193" s="153" t="s">
        <v>1107</v>
      </c>
      <c r="B193" s="173" t="str">
        <f>HYPERLINK("http://www.dssl.ru/products/trassir-52-absolute/","Ссылка на dssl.ru")</f>
        <v>Ссылка на dssl.ru</v>
      </c>
      <c r="C193" s="157" t="s">
        <v>1108</v>
      </c>
      <c r="D193" s="187">
        <v>7340</v>
      </c>
    </row>
    <row r="194" spans="1:4" ht="38.25" x14ac:dyDescent="0.2">
      <c r="A194" s="158" t="s">
        <v>1109</v>
      </c>
      <c r="B194" s="175" t="str">
        <f>HYPERLINK("http://www.dssl.ru/products/trassir-56-absolute/","Ссылка на dssl.ru")</f>
        <v>Ссылка на dssl.ru</v>
      </c>
      <c r="C194" s="160" t="s">
        <v>1110</v>
      </c>
      <c r="D194" s="187">
        <v>7790</v>
      </c>
    </row>
    <row r="195" spans="1:4" ht="38.25" x14ac:dyDescent="0.2">
      <c r="A195" s="153" t="s">
        <v>1111</v>
      </c>
      <c r="B195" s="173" t="str">
        <f>HYPERLINK("http://www.dssl.ru/products/trassir-60-absolute/","Ссылка на dssl.ru")</f>
        <v>Ссылка на dssl.ru</v>
      </c>
      <c r="C195" s="157" t="s">
        <v>1112</v>
      </c>
      <c r="D195" s="187">
        <v>8240</v>
      </c>
    </row>
    <row r="196" spans="1:4" ht="25.5" x14ac:dyDescent="0.2">
      <c r="A196" s="158" t="s">
        <v>1113</v>
      </c>
      <c r="B196" s="175" t="str">
        <f>HYPERLINK("http://www.dssl.ru/products/trassir-64-absolute/","Ссылка на dssl.ru")</f>
        <v>Ссылка на dssl.ru</v>
      </c>
      <c r="C196" s="160" t="s">
        <v>1114</v>
      </c>
      <c r="D196" s="187">
        <v>8690</v>
      </c>
    </row>
    <row r="197" spans="1:4" ht="15" x14ac:dyDescent="0.2">
      <c r="A197" s="626" t="s">
        <v>1115</v>
      </c>
      <c r="B197" s="627"/>
      <c r="C197" s="627"/>
      <c r="D197" s="627"/>
    </row>
    <row r="198" spans="1:4" ht="22.5" x14ac:dyDescent="0.2">
      <c r="A198" s="151" t="s">
        <v>0</v>
      </c>
      <c r="B198" s="152" t="s">
        <v>1</v>
      </c>
      <c r="C198" s="152" t="s">
        <v>152</v>
      </c>
      <c r="D198" s="188" t="s">
        <v>969</v>
      </c>
    </row>
    <row r="199" spans="1:4" ht="242.25" x14ac:dyDescent="0.2">
      <c r="A199" s="158" t="s">
        <v>1116</v>
      </c>
      <c r="B199" s="176"/>
      <c r="C199" s="177" t="s">
        <v>1117</v>
      </c>
      <c r="D199" s="191" t="s">
        <v>1082</v>
      </c>
    </row>
    <row r="200" spans="1:4" ht="38.25" x14ac:dyDescent="0.2">
      <c r="A200" s="153" t="s">
        <v>1118</v>
      </c>
      <c r="B200" s="173" t="str">
        <f>HYPERLINK("http://www.dssl.ru/products/trassir-nexus-4-kanala/","Ссылка на dssl.ru")</f>
        <v>Ссылка на dssl.ru</v>
      </c>
      <c r="C200" s="157" t="s">
        <v>1119</v>
      </c>
      <c r="D200" s="187">
        <v>1790</v>
      </c>
    </row>
    <row r="201" spans="1:4" ht="38.25" x14ac:dyDescent="0.2">
      <c r="A201" s="158" t="s">
        <v>1120</v>
      </c>
      <c r="B201" s="175" t="str">
        <f>HYPERLINK("http://www.dssl.ru/products/trassir-nexus-8-kanala/","Ссылка на dssl.ru")</f>
        <v>Ссылка на dssl.ru</v>
      </c>
      <c r="C201" s="160" t="s">
        <v>1121</v>
      </c>
      <c r="D201" s="187">
        <v>2090</v>
      </c>
    </row>
    <row r="202" spans="1:4" ht="38.25" x14ac:dyDescent="0.2">
      <c r="A202" s="153" t="s">
        <v>1122</v>
      </c>
      <c r="B202" s="173" t="str">
        <f>HYPERLINK("http://www.dssl.ru/products/trassir-nexus-12-kanala/","Ссылка на dssl.ru")</f>
        <v>Ссылка на dssl.ru</v>
      </c>
      <c r="C202" s="157" t="s">
        <v>1123</v>
      </c>
      <c r="D202" s="187">
        <v>2390</v>
      </c>
    </row>
    <row r="203" spans="1:4" ht="38.25" x14ac:dyDescent="0.2">
      <c r="A203" s="158" t="s">
        <v>1124</v>
      </c>
      <c r="B203" s="175" t="str">
        <f>HYPERLINK("http://www.dssl.ru/products/trassir-nexus-16-kanala/","Ссылка на dssl.ru")</f>
        <v>Ссылка на dssl.ru</v>
      </c>
      <c r="C203" s="160" t="s">
        <v>1125</v>
      </c>
      <c r="D203" s="187">
        <v>2690</v>
      </c>
    </row>
    <row r="204" spans="1:4" ht="38.25" x14ac:dyDescent="0.2">
      <c r="A204" s="153" t="s">
        <v>1126</v>
      </c>
      <c r="B204" s="173" t="str">
        <f>HYPERLINK("http://www.dssl.ru/products/trassir-nexus-20-kanala/","Ссылка на dssl.ru")</f>
        <v>Ссылка на dssl.ru</v>
      </c>
      <c r="C204" s="157" t="s">
        <v>1127</v>
      </c>
      <c r="D204" s="187">
        <v>2990</v>
      </c>
    </row>
    <row r="205" spans="1:4" ht="38.25" x14ac:dyDescent="0.2">
      <c r="A205" s="158" t="s">
        <v>1128</v>
      </c>
      <c r="B205" s="175" t="str">
        <f>HYPERLINK("http://www.dssl.ru/products/trassir-nexus-24-kanala/","Ссылка на dssl.ru")</f>
        <v>Ссылка на dssl.ru</v>
      </c>
      <c r="C205" s="160" t="s">
        <v>1129</v>
      </c>
      <c r="D205" s="187">
        <v>3290</v>
      </c>
    </row>
    <row r="206" spans="1:4" ht="38.25" x14ac:dyDescent="0.2">
      <c r="A206" s="153" t="s">
        <v>1130</v>
      </c>
      <c r="B206" s="173" t="str">
        <f>HYPERLINK("http://www.dssl.ru/products/trassir-nexus-28-kanala/","Ссылка на dssl.ru")</f>
        <v>Ссылка на dssl.ru</v>
      </c>
      <c r="C206" s="157" t="s">
        <v>1131</v>
      </c>
      <c r="D206" s="187">
        <v>3590</v>
      </c>
    </row>
    <row r="207" spans="1:4" ht="38.25" x14ac:dyDescent="0.2">
      <c r="A207" s="158" t="s">
        <v>1132</v>
      </c>
      <c r="B207" s="175" t="str">
        <f>HYPERLINK("http://www.dssl.ru/products/trassir-nexus-32-kanala/","Ссылка на dssl.ru")</f>
        <v>Ссылка на dssl.ru</v>
      </c>
      <c r="C207" s="160" t="s">
        <v>1133</v>
      </c>
      <c r="D207" s="187">
        <v>3890</v>
      </c>
    </row>
    <row r="208" spans="1:4" ht="38.25" x14ac:dyDescent="0.2">
      <c r="A208" s="153" t="s">
        <v>1134</v>
      </c>
      <c r="B208" s="173" t="str">
        <f>HYPERLINK("http://www.dssl.ru/products/trassir-nexus-36-kanala/","Ссылка на dssl.ru")</f>
        <v>Ссылка на dssl.ru</v>
      </c>
      <c r="C208" s="157" t="s">
        <v>1135</v>
      </c>
      <c r="D208" s="187">
        <v>4190</v>
      </c>
    </row>
    <row r="209" spans="1:4" ht="38.25" x14ac:dyDescent="0.2">
      <c r="A209" s="158" t="s">
        <v>1136</v>
      </c>
      <c r="B209" s="175" t="str">
        <f>HYPERLINK("http://www.dssl.ru/products/trassir-nexus-40-kanala/","Ссылка на dssl.ru")</f>
        <v>Ссылка на dssl.ru</v>
      </c>
      <c r="C209" s="160" t="s">
        <v>1137</v>
      </c>
      <c r="D209" s="187">
        <v>4490</v>
      </c>
    </row>
    <row r="210" spans="1:4" ht="38.25" x14ac:dyDescent="0.2">
      <c r="A210" s="153" t="s">
        <v>1138</v>
      </c>
      <c r="B210" s="173" t="str">
        <f>HYPERLINK("http://www.dssl.ru/products/trassir-nexus-44-kanala/","Ссылка на dssl.ru")</f>
        <v>Ссылка на dssl.ru</v>
      </c>
      <c r="C210" s="157" t="s">
        <v>1139</v>
      </c>
      <c r="D210" s="187">
        <v>4790</v>
      </c>
    </row>
    <row r="211" spans="1:4" ht="38.25" x14ac:dyDescent="0.2">
      <c r="A211" s="158" t="s">
        <v>1140</v>
      </c>
      <c r="B211" s="175" t="str">
        <f>HYPERLINK("http://www.dssl.ru/products/trassir-nexus-48-kanala/","Ссылка на dssl.ru")</f>
        <v>Ссылка на dssl.ru</v>
      </c>
      <c r="C211" s="160" t="s">
        <v>1141</v>
      </c>
      <c r="D211" s="187">
        <v>5090</v>
      </c>
    </row>
    <row r="212" spans="1:4" ht="38.25" x14ac:dyDescent="0.2">
      <c r="A212" s="153" t="s">
        <v>1142</v>
      </c>
      <c r="B212" s="173" t="str">
        <f>HYPERLINK("http://www.dssl.ru/products/trassir-nexus-52-kanala/","Ссылка на dssl.ru")</f>
        <v>Ссылка на dssl.ru</v>
      </c>
      <c r="C212" s="157" t="s">
        <v>1143</v>
      </c>
      <c r="D212" s="187">
        <v>5390</v>
      </c>
    </row>
    <row r="213" spans="1:4" ht="38.25" x14ac:dyDescent="0.2">
      <c r="A213" s="158" t="s">
        <v>1144</v>
      </c>
      <c r="B213" s="175" t="str">
        <f>HYPERLINK("http://www.dssl.ru/products/trassir-nexus-56-kanala/","Ссылка на dssl.ru")</f>
        <v>Ссылка на dssl.ru</v>
      </c>
      <c r="C213" s="160" t="s">
        <v>1145</v>
      </c>
      <c r="D213" s="187">
        <v>5690</v>
      </c>
    </row>
    <row r="214" spans="1:4" ht="38.25" x14ac:dyDescent="0.2">
      <c r="A214" s="153" t="s">
        <v>1146</v>
      </c>
      <c r="B214" s="173" t="str">
        <f>HYPERLINK("http://www.dssl.ru/products/trassir-nexus-60-kanala/","Ссылка на dssl.ru")</f>
        <v>Ссылка на dssl.ru</v>
      </c>
      <c r="C214" s="157" t="s">
        <v>1147</v>
      </c>
      <c r="D214" s="187">
        <v>5990</v>
      </c>
    </row>
    <row r="215" spans="1:4" ht="25.5" x14ac:dyDescent="0.2">
      <c r="A215" s="158" t="s">
        <v>1148</v>
      </c>
      <c r="B215" s="175" t="str">
        <f>HYPERLINK("http://www.dssl.ru/products/trassir-nexus-64-kanala/","Ссылка на dssl.ru")</f>
        <v>Ссылка на dssl.ru</v>
      </c>
      <c r="C215" s="160" t="s">
        <v>1149</v>
      </c>
      <c r="D215" s="187">
        <v>6290</v>
      </c>
    </row>
    <row r="216" spans="1:4" ht="15" x14ac:dyDescent="0.2">
      <c r="A216" s="634" t="s">
        <v>1150</v>
      </c>
      <c r="B216" s="635"/>
      <c r="C216" s="635"/>
      <c r="D216" s="635"/>
    </row>
    <row r="217" spans="1:4" ht="22.5" x14ac:dyDescent="0.2">
      <c r="A217" s="151" t="s">
        <v>0</v>
      </c>
      <c r="B217" s="152" t="s">
        <v>1</v>
      </c>
      <c r="C217" s="152" t="s">
        <v>152</v>
      </c>
      <c r="D217" s="172" t="s">
        <v>969</v>
      </c>
    </row>
    <row r="218" spans="1:4" ht="204" x14ac:dyDescent="0.2">
      <c r="A218" s="158" t="s">
        <v>1151</v>
      </c>
      <c r="B218" s="163"/>
      <c r="C218" s="157" t="s">
        <v>1152</v>
      </c>
      <c r="D218" s="174">
        <v>340</v>
      </c>
    </row>
    <row r="219" spans="1:4" ht="170.25" x14ac:dyDescent="0.2">
      <c r="A219" s="158" t="s">
        <v>1153</v>
      </c>
      <c r="B219" s="163"/>
      <c r="C219" s="157" t="s">
        <v>1154</v>
      </c>
      <c r="D219" s="174">
        <v>4499</v>
      </c>
    </row>
    <row r="220" spans="1:4" ht="22.5" x14ac:dyDescent="0.2">
      <c r="A220" s="629" t="s">
        <v>1155</v>
      </c>
      <c r="B220" s="619"/>
      <c r="C220" s="619"/>
      <c r="D220" s="619"/>
    </row>
    <row r="221" spans="1:4" ht="22.5" x14ac:dyDescent="0.2">
      <c r="A221" s="151" t="s">
        <v>0</v>
      </c>
      <c r="B221" s="152" t="s">
        <v>1</v>
      </c>
      <c r="C221" s="152" t="s">
        <v>152</v>
      </c>
      <c r="D221" s="172" t="s">
        <v>969</v>
      </c>
    </row>
    <row r="222" spans="1:4" ht="18" x14ac:dyDescent="0.2">
      <c r="A222" s="630" t="str">
        <f>HYPERLINK("http://www.dssl.ru/","Получите 5 лет гарантии на TRASSIR Lanser! — акция на www.dssl.ru")</f>
        <v>Получите 5 лет гарантии на TRASSIR Lanser! — акция на www.dssl.ru</v>
      </c>
      <c r="B222" s="619"/>
      <c r="C222" s="619"/>
      <c r="D222" s="619"/>
    </row>
    <row r="223" spans="1:4" ht="147.75" x14ac:dyDescent="0.2">
      <c r="A223" s="158" t="s">
        <v>1156</v>
      </c>
      <c r="B223" s="163"/>
      <c r="C223" s="157" t="s">
        <v>1157</v>
      </c>
      <c r="D223" s="174">
        <v>215</v>
      </c>
    </row>
    <row r="224" spans="1:4" ht="14.25" x14ac:dyDescent="0.2">
      <c r="A224" s="637" t="s">
        <v>1158</v>
      </c>
      <c r="B224" s="638"/>
      <c r="C224" s="638"/>
      <c r="D224" s="638"/>
    </row>
    <row r="225" spans="1:4" ht="22.5" x14ac:dyDescent="0.2">
      <c r="A225" s="151" t="s">
        <v>0</v>
      </c>
      <c r="B225" s="152" t="s">
        <v>1</v>
      </c>
      <c r="C225" s="152" t="s">
        <v>152</v>
      </c>
      <c r="D225" s="172" t="s">
        <v>969</v>
      </c>
    </row>
    <row r="226" spans="1:4" ht="147.75" x14ac:dyDescent="0.2">
      <c r="A226" s="158" t="s">
        <v>1159</v>
      </c>
      <c r="B226" s="159"/>
      <c r="C226" s="157" t="s">
        <v>1160</v>
      </c>
      <c r="D226" s="178" t="s">
        <v>1161</v>
      </c>
    </row>
    <row r="227" spans="1:4" ht="38.25" x14ac:dyDescent="0.2">
      <c r="A227" s="158" t="s">
        <v>1162</v>
      </c>
      <c r="B227" s="168" t="str">
        <f>HYPERLINK("http://www.dssl.ru/products/trassir-mininvr-anyip-4/","Описание на dssl.ru")</f>
        <v>Описание на dssl.ru</v>
      </c>
      <c r="C227" s="160" t="s">
        <v>1163</v>
      </c>
      <c r="D227" s="174">
        <v>340</v>
      </c>
    </row>
    <row r="228" spans="1:4" ht="38.25" x14ac:dyDescent="0.2">
      <c r="A228" s="158" t="s">
        <v>1164</v>
      </c>
      <c r="B228" s="168" t="str">
        <f>HYPERLINK("http://www.dssl.ru/products/trassir-mininvr-anyip-9/","Описание на dssl.ru")</f>
        <v>Описание на dssl.ru</v>
      </c>
      <c r="C228" s="160" t="s">
        <v>1165</v>
      </c>
      <c r="D228" s="174">
        <v>549</v>
      </c>
    </row>
    <row r="229" spans="1:4" ht="38.25" x14ac:dyDescent="0.2">
      <c r="A229" s="158" t="s">
        <v>1166</v>
      </c>
      <c r="B229" s="168" t="str">
        <f>HYPERLINK("http://www.dssl.ru/products/trassir-mininvr-anyip-16/","Описание на dssl.ru")</f>
        <v>Описание на dssl.ru</v>
      </c>
      <c r="C229" s="160" t="s">
        <v>1167</v>
      </c>
      <c r="D229" s="174">
        <v>949</v>
      </c>
    </row>
    <row r="230" spans="1:4" ht="38.25" x14ac:dyDescent="0.2">
      <c r="A230" s="158" t="s">
        <v>1168</v>
      </c>
      <c r="B230" s="168" t="str">
        <f>HYPERLINK("http://www.dssl.ru/products/trassir-mininvr-af-16/","Описание на dssl.ru")</f>
        <v>Описание на dssl.ru</v>
      </c>
      <c r="C230" s="160" t="s">
        <v>1169</v>
      </c>
      <c r="D230" s="174">
        <v>449</v>
      </c>
    </row>
    <row r="231" spans="1:4" ht="181.5" x14ac:dyDescent="0.2">
      <c r="A231" s="158" t="s">
        <v>1170</v>
      </c>
      <c r="B231" s="193"/>
      <c r="C231" s="157" t="s">
        <v>1171</v>
      </c>
      <c r="D231" s="178" t="s">
        <v>1161</v>
      </c>
    </row>
    <row r="232" spans="1:4" ht="51" x14ac:dyDescent="0.2">
      <c r="A232" s="158" t="s">
        <v>1172</v>
      </c>
      <c r="B232" s="168" t="str">
        <f>HYPERLINK("http://www.dssl.ru/products/trassir-mininvr-anyip-4-poe/","Описание на dssl.ru")</f>
        <v>Описание на dssl.ru</v>
      </c>
      <c r="C232" s="160" t="s">
        <v>1173</v>
      </c>
      <c r="D232" s="174">
        <v>440</v>
      </c>
    </row>
    <row r="233" spans="1:4" ht="51" x14ac:dyDescent="0.2">
      <c r="A233" s="158" t="s">
        <v>1174</v>
      </c>
      <c r="B233" s="168" t="str">
        <f>HYPERLINK("http://www.dssl.ru/products/trassir-mininvr-anyip-9-poe/","Описание на dssl.ru")</f>
        <v>Описание на dssl.ru</v>
      </c>
      <c r="C233" s="160" t="s">
        <v>1175</v>
      </c>
      <c r="D233" s="174">
        <v>649</v>
      </c>
    </row>
    <row r="234" spans="1:4" ht="51" x14ac:dyDescent="0.2">
      <c r="A234" s="158" t="s">
        <v>1176</v>
      </c>
      <c r="B234" s="168" t="str">
        <f>HYPERLINK("http://www.dssl.ru/products/trassir-mininvr-anyip-16-poe/","Описание на dssl.ru")</f>
        <v>Описание на dssl.ru</v>
      </c>
      <c r="C234" s="160" t="s">
        <v>1177</v>
      </c>
      <c r="D234" s="174">
        <v>1049</v>
      </c>
    </row>
    <row r="235" spans="1:4" ht="51" x14ac:dyDescent="0.2">
      <c r="A235" s="158" t="s">
        <v>1178</v>
      </c>
      <c r="B235" s="168" t="str">
        <f>HYPERLINK("http://www.dssl.ru/products/trassir-mininvr-af-16-poe/","Описание на dssl.ru")</f>
        <v>Описание на dssl.ru</v>
      </c>
      <c r="C235" s="160" t="s">
        <v>1179</v>
      </c>
      <c r="D235" s="174">
        <v>549</v>
      </c>
    </row>
    <row r="236" spans="1:4" ht="38.25" x14ac:dyDescent="0.2">
      <c r="A236" s="158" t="s">
        <v>1180</v>
      </c>
      <c r="B236" s="168"/>
      <c r="C236" s="160" t="s">
        <v>1181</v>
      </c>
      <c r="D236" s="174">
        <v>109</v>
      </c>
    </row>
    <row r="237" spans="1:4" ht="38.25" x14ac:dyDescent="0.2">
      <c r="A237" s="158" t="s">
        <v>1182</v>
      </c>
      <c r="B237" s="168"/>
      <c r="C237" s="160" t="s">
        <v>1183</v>
      </c>
      <c r="D237" s="174">
        <v>100</v>
      </c>
    </row>
    <row r="238" spans="1:4" ht="38.25" x14ac:dyDescent="0.2">
      <c r="A238" s="158" t="s">
        <v>1184</v>
      </c>
      <c r="B238" s="168"/>
      <c r="C238" s="160" t="s">
        <v>1185</v>
      </c>
      <c r="D238" s="174">
        <v>400</v>
      </c>
    </row>
    <row r="239" spans="1:4" ht="89.25" x14ac:dyDescent="0.2">
      <c r="A239" s="194" t="s">
        <v>1186</v>
      </c>
      <c r="B239" s="195"/>
      <c r="C239" s="196" t="s">
        <v>1187</v>
      </c>
      <c r="D239" s="197">
        <v>149</v>
      </c>
    </row>
    <row r="240" spans="1:4" ht="192.75" x14ac:dyDescent="0.2">
      <c r="A240" s="198" t="s">
        <v>1188</v>
      </c>
      <c r="B240" s="199"/>
      <c r="C240" s="200" t="s">
        <v>1189</v>
      </c>
      <c r="D240" s="201" t="s">
        <v>1161</v>
      </c>
    </row>
    <row r="241" spans="1:4" ht="76.5" x14ac:dyDescent="0.2">
      <c r="A241" s="158" t="s">
        <v>1190</v>
      </c>
      <c r="B241" s="168" t="str">
        <f>HYPERLINK("http://www.dssl.ru/products/trassir-mininvr-hybrid-12/","Описание на dssl.ru")</f>
        <v>Описание на dssl.ru</v>
      </c>
      <c r="C241" s="160" t="s">
        <v>1191</v>
      </c>
      <c r="D241" s="174">
        <v>849</v>
      </c>
    </row>
    <row r="242" spans="1:4" ht="76.5" x14ac:dyDescent="0.2">
      <c r="A242" s="158" t="s">
        <v>1192</v>
      </c>
      <c r="B242" s="168" t="str">
        <f>HYPERLINK("http://www.dssl.ru/products/trassir-mininvr-hybrid-18/","Описание на dssl.ru")</f>
        <v>Описание на dssl.ru</v>
      </c>
      <c r="C242" s="160" t="s">
        <v>1193</v>
      </c>
      <c r="D242" s="174">
        <v>1199</v>
      </c>
    </row>
    <row r="243" spans="1:4" ht="171.75" x14ac:dyDescent="0.2">
      <c r="A243" s="158" t="s">
        <v>1194</v>
      </c>
      <c r="B243" s="159"/>
      <c r="C243" s="157" t="s">
        <v>1195</v>
      </c>
      <c r="D243" s="178" t="s">
        <v>1161</v>
      </c>
    </row>
    <row r="244" spans="1:4" ht="51" x14ac:dyDescent="0.2">
      <c r="A244" s="158" t="s">
        <v>1196</v>
      </c>
      <c r="B244" s="168" t="str">
        <f>HYPERLINK("http://www.dssl.ru/products/trassir-mininvr-af-16-re/","Описание на dssl.ru")</f>
        <v>Описание на dssl.ru</v>
      </c>
      <c r="C244" s="160" t="s">
        <v>1197</v>
      </c>
      <c r="D244" s="202">
        <v>599</v>
      </c>
    </row>
    <row r="245" spans="1:4" ht="51" x14ac:dyDescent="0.2">
      <c r="A245" s="158" t="s">
        <v>1198</v>
      </c>
      <c r="B245" s="168" t="str">
        <f>HYPERLINK("http://www.dssl.ru/products/trassir-mininvr-anyip-16-re/","Описание на dssl.ru")</f>
        <v>Описание на dssl.ru</v>
      </c>
      <c r="C245" s="160" t="s">
        <v>1199</v>
      </c>
      <c r="D245" s="174">
        <v>1149</v>
      </c>
    </row>
    <row r="246" spans="1:4" ht="18" x14ac:dyDescent="0.25">
      <c r="A246" s="639" t="s">
        <v>1200</v>
      </c>
      <c r="B246" s="640"/>
      <c r="C246" s="640"/>
      <c r="D246" s="640"/>
    </row>
    <row r="247" spans="1:4" ht="22.5" x14ac:dyDescent="0.2">
      <c r="A247" s="151" t="s">
        <v>0</v>
      </c>
      <c r="B247" s="152" t="s">
        <v>1</v>
      </c>
      <c r="C247" s="152" t="s">
        <v>152</v>
      </c>
      <c r="D247" s="172" t="s">
        <v>969</v>
      </c>
    </row>
    <row r="248" spans="1:4" ht="147.75" x14ac:dyDescent="0.2">
      <c r="A248" s="158" t="s">
        <v>1201</v>
      </c>
      <c r="B248" s="193"/>
      <c r="C248" s="157" t="s">
        <v>1202</v>
      </c>
      <c r="D248" s="178" t="s">
        <v>1161</v>
      </c>
    </row>
    <row r="249" spans="1:4" ht="51" x14ac:dyDescent="0.2">
      <c r="A249" s="198" t="s">
        <v>1203</v>
      </c>
      <c r="B249" s="203" t="str">
        <f>HYPERLINK("http://www.dssl.ru/products/trassir-duostation-af-16/","Описание на dssl.ru")</f>
        <v>Описание на dssl.ru</v>
      </c>
      <c r="C249" s="196" t="s">
        <v>1204</v>
      </c>
      <c r="D249" s="204">
        <v>699</v>
      </c>
    </row>
    <row r="250" spans="1:4" ht="51" x14ac:dyDescent="0.2">
      <c r="A250" s="198" t="s">
        <v>1205</v>
      </c>
      <c r="B250" s="203" t="str">
        <f>HYPERLINK("http://www.dssl.ru/products/trassir-duostation-anyip-16/","Описание на dssl.ru")</f>
        <v>Описание на dssl.ru</v>
      </c>
      <c r="C250" s="196" t="s">
        <v>1206</v>
      </c>
      <c r="D250" s="204">
        <v>1149</v>
      </c>
    </row>
    <row r="251" spans="1:4" ht="51" x14ac:dyDescent="0.2">
      <c r="A251" s="198" t="s">
        <v>1207</v>
      </c>
      <c r="B251" s="203" t="str">
        <f>HYPERLINK("http://www.dssl.ru/products/trassir-duostation-anyip-24/","Описание на dssl.ru")</f>
        <v>Описание на dssl.ru</v>
      </c>
      <c r="C251" s="196" t="s">
        <v>1208</v>
      </c>
      <c r="D251" s="204">
        <v>1399</v>
      </c>
    </row>
    <row r="252" spans="1:4" ht="51" x14ac:dyDescent="0.2">
      <c r="A252" s="198" t="s">
        <v>1209</v>
      </c>
      <c r="B252" s="203" t="str">
        <f>HYPERLINK("http://www.dssl.ru/products/trassir-duostation-anyip-32/","Описание на dssl.ru")</f>
        <v>Описание на dssl.ru</v>
      </c>
      <c r="C252" s="196" t="s">
        <v>1210</v>
      </c>
      <c r="D252" s="204">
        <v>1749</v>
      </c>
    </row>
    <row r="253" spans="1:4" ht="51" x14ac:dyDescent="0.2">
      <c r="A253" s="198" t="s">
        <v>1211</v>
      </c>
      <c r="B253" s="203" t="str">
        <f>HYPERLINK("http://www.dssl.ru/products/trassir-duostation-af-32/","Описание на dssl.ru")</f>
        <v>Описание на dssl.ru</v>
      </c>
      <c r="C253" s="196" t="s">
        <v>1212</v>
      </c>
      <c r="D253" s="204">
        <v>799</v>
      </c>
    </row>
    <row r="254" spans="1:4" ht="76.5" x14ac:dyDescent="0.2">
      <c r="A254" s="198" t="s">
        <v>1213</v>
      </c>
      <c r="B254" s="203" t="str">
        <f>HYPERLINK("http://www.dssl.ru/products/trassir-duostation-af-32-hybrid/","Описание на dssl.ru")</f>
        <v>Описание на dssl.ru</v>
      </c>
      <c r="C254" s="196" t="s">
        <v>1214</v>
      </c>
      <c r="D254" s="204">
        <v>1149</v>
      </c>
    </row>
    <row r="255" spans="1:4" ht="76.5" x14ac:dyDescent="0.2">
      <c r="A255" s="158" t="s">
        <v>1215</v>
      </c>
      <c r="B255" s="168" t="str">
        <f>HYPERLINK("http://www.dssl.ru/products/trassir-duostation-hybrid-32/","Описание на dssl.ru")</f>
        <v>Описание на dssl.ru</v>
      </c>
      <c r="C255" s="160" t="s">
        <v>1216</v>
      </c>
      <c r="D255" s="174">
        <v>1949</v>
      </c>
    </row>
    <row r="256" spans="1:4" ht="181.5" x14ac:dyDescent="0.2">
      <c r="A256" s="205" t="s">
        <v>1217</v>
      </c>
      <c r="B256" s="159"/>
      <c r="C256" s="196" t="s">
        <v>1218</v>
      </c>
      <c r="D256" s="178" t="s">
        <v>1161</v>
      </c>
    </row>
    <row r="257" spans="1:4" ht="51" x14ac:dyDescent="0.2">
      <c r="A257" s="205" t="s">
        <v>1219</v>
      </c>
      <c r="B257" s="168" t="str">
        <f>HYPERLINK("http://www.dssl.ru/products/trassir-duostation-af-16/","Описание на dssl.ru")</f>
        <v>Описание на dssl.ru</v>
      </c>
      <c r="C257" s="160" t="s">
        <v>1220</v>
      </c>
      <c r="D257" s="206">
        <v>1049</v>
      </c>
    </row>
    <row r="258" spans="1:4" ht="51" x14ac:dyDescent="0.2">
      <c r="A258" s="205" t="s">
        <v>1221</v>
      </c>
      <c r="B258" s="168" t="str">
        <f>HYPERLINK("http://www.dssl.ru/products/trassir-duostation-anyip-16/","Описание на dssl.ru")</f>
        <v>Описание на dssl.ru</v>
      </c>
      <c r="C258" s="160" t="s">
        <v>1222</v>
      </c>
      <c r="D258" s="206">
        <v>1449</v>
      </c>
    </row>
    <row r="259" spans="1:4" ht="51" x14ac:dyDescent="0.2">
      <c r="A259" s="205" t="s">
        <v>1223</v>
      </c>
      <c r="B259" s="168" t="str">
        <f>HYPERLINK("http://www.dssl.ru/products/trassir-duostation-anyip-24/","Описание на dssl.ru")</f>
        <v>Описание на dssl.ru</v>
      </c>
      <c r="C259" s="160" t="s">
        <v>1224</v>
      </c>
      <c r="D259" s="206">
        <v>1699</v>
      </c>
    </row>
    <row r="260" spans="1:4" ht="51" x14ac:dyDescent="0.2">
      <c r="A260" s="205" t="s">
        <v>1225</v>
      </c>
      <c r="B260" s="168" t="str">
        <f>HYPERLINK("http://www.dssl.ru/products/trassir-duostation-anyip-32/","Описание на dssl.ru")</f>
        <v>Описание на dssl.ru</v>
      </c>
      <c r="C260" s="160" t="s">
        <v>1226</v>
      </c>
      <c r="D260" s="206">
        <v>2049</v>
      </c>
    </row>
    <row r="261" spans="1:4" ht="51" x14ac:dyDescent="0.2">
      <c r="A261" s="205" t="s">
        <v>1227</v>
      </c>
      <c r="B261" s="168" t="str">
        <f>HYPERLINK("http://www.dssl.ru/products/trassir-duostation-af-32/","Описание на dssl.ru")</f>
        <v>Описание на dssl.ru</v>
      </c>
      <c r="C261" s="160" t="s">
        <v>1228</v>
      </c>
      <c r="D261" s="206">
        <v>1149</v>
      </c>
    </row>
    <row r="262" spans="1:4" ht="159" x14ac:dyDescent="0.2">
      <c r="A262" s="158" t="s">
        <v>1229</v>
      </c>
      <c r="B262" s="159"/>
      <c r="C262" s="160" t="s">
        <v>1230</v>
      </c>
      <c r="D262" s="178" t="s">
        <v>1161</v>
      </c>
    </row>
    <row r="263" spans="1:4" ht="51" x14ac:dyDescent="0.2">
      <c r="A263" s="158" t="s">
        <v>1231</v>
      </c>
      <c r="B263" s="168" t="str">
        <f>HYPERLINK("http://www.dssl.ru/products/trassir-duostation-anyip-16-re/","Описание на dssl.ru")</f>
        <v>Описание на dssl.ru</v>
      </c>
      <c r="C263" s="160" t="s">
        <v>1232</v>
      </c>
      <c r="D263" s="174">
        <v>1449</v>
      </c>
    </row>
    <row r="264" spans="1:4" ht="51" x14ac:dyDescent="0.2">
      <c r="A264" s="158" t="s">
        <v>1233</v>
      </c>
      <c r="B264" s="168" t="str">
        <f>HYPERLINK("http://www.dssl.ru/products/trassir-duostation-anyip-32-re/","Описание на dssl.ru")</f>
        <v>Описание на dssl.ru</v>
      </c>
      <c r="C264" s="160" t="s">
        <v>1234</v>
      </c>
      <c r="D264" s="174">
        <v>2049</v>
      </c>
    </row>
    <row r="265" spans="1:4" ht="51" x14ac:dyDescent="0.2">
      <c r="A265" s="158" t="s">
        <v>1235</v>
      </c>
      <c r="B265" s="168" t="str">
        <f>HYPERLINK("http://www.dssl.ru/products/trassir-duostation-af-32-re/","Описание на dssl.ru")</f>
        <v>Описание на dssl.ru</v>
      </c>
      <c r="C265" s="160" t="s">
        <v>1236</v>
      </c>
      <c r="D265" s="174">
        <v>1149</v>
      </c>
    </row>
    <row r="266" spans="1:4" ht="38.25" x14ac:dyDescent="0.2">
      <c r="A266" s="158" t="s">
        <v>1237</v>
      </c>
      <c r="B266" s="168" t="str">
        <f>HYPERLINK("http://www.dssl.ru/products/po-trassir-duostation-af-32-anyip-32/","Описание на dssl.ru")</f>
        <v>Описание на dssl.ru</v>
      </c>
      <c r="C266" s="160" t="s">
        <v>1238</v>
      </c>
      <c r="D266" s="174">
        <v>100</v>
      </c>
    </row>
    <row r="267" spans="1:4" ht="51" x14ac:dyDescent="0.2">
      <c r="A267" s="158" t="s">
        <v>1239</v>
      </c>
      <c r="B267" s="168" t="str">
        <f>HYPERLINK("http://www.dssl.ru/products/po-trassir-duostation-af-32-anyip-32/","Описание на dssl.ru")</f>
        <v>Описание на dssl.ru</v>
      </c>
      <c r="C267" s="160" t="s">
        <v>1240</v>
      </c>
      <c r="D267" s="174">
        <v>350</v>
      </c>
    </row>
    <row r="268" spans="1:4" ht="38.25" x14ac:dyDescent="0.2">
      <c r="A268" s="158" t="s">
        <v>1241</v>
      </c>
      <c r="B268" s="168" t="str">
        <f>HYPERLINK("http://www.dssl.ru/products/po-trassir-duostation-anyip-16-anyip-32/","Описание на dssl.ru")</f>
        <v>Описание на dssl.ru</v>
      </c>
      <c r="C268" s="160" t="s">
        <v>1242</v>
      </c>
      <c r="D268" s="174">
        <v>250</v>
      </c>
    </row>
    <row r="269" spans="1:4" ht="38.25" x14ac:dyDescent="0.2">
      <c r="A269" s="158" t="s">
        <v>1243</v>
      </c>
      <c r="B269" s="168" t="str">
        <f>HYPERLINK("http://www.dssl.ru/products/po-trassir-duostation-anyip-16-anyip-32/","Описание на dssl.ru")</f>
        <v>Описание на dssl.ru</v>
      </c>
      <c r="C269" s="160" t="s">
        <v>1244</v>
      </c>
      <c r="D269" s="174">
        <v>350</v>
      </c>
    </row>
    <row r="270" spans="1:4" ht="51" x14ac:dyDescent="0.2">
      <c r="A270" s="158" t="s">
        <v>1245</v>
      </c>
      <c r="B270" s="168" t="str">
        <f>HYPERLINK("http://www.dssl.ru/products/po-trassir-duostation-anyip-32-hybrid-32/","Описание на dssl.ru")</f>
        <v>Описание на dssl.ru</v>
      </c>
      <c r="C270" s="160" t="s">
        <v>1246</v>
      </c>
      <c r="D270" s="174">
        <v>200</v>
      </c>
    </row>
    <row r="271" spans="1:4" ht="22.5" x14ac:dyDescent="0.2">
      <c r="A271" s="629" t="s">
        <v>1247</v>
      </c>
      <c r="B271" s="619"/>
      <c r="C271" s="619"/>
      <c r="D271" s="619"/>
    </row>
    <row r="272" spans="1:4" ht="22.5" x14ac:dyDescent="0.2">
      <c r="A272" s="151" t="s">
        <v>0</v>
      </c>
      <c r="B272" s="152" t="s">
        <v>1</v>
      </c>
      <c r="C272" s="152" t="s">
        <v>152</v>
      </c>
      <c r="D272" s="172" t="s">
        <v>969</v>
      </c>
    </row>
    <row r="273" spans="1:4" ht="181.5" x14ac:dyDescent="0.2">
      <c r="A273" s="198" t="s">
        <v>1248</v>
      </c>
      <c r="B273" s="193"/>
      <c r="C273" s="200" t="s">
        <v>1249</v>
      </c>
      <c r="D273" s="207" t="s">
        <v>1250</v>
      </c>
    </row>
    <row r="274" spans="1:4" ht="133.15" customHeight="1" x14ac:dyDescent="0.2">
      <c r="A274" s="198" t="s">
        <v>1251</v>
      </c>
      <c r="B274" s="193"/>
      <c r="C274" s="200" t="s">
        <v>1252</v>
      </c>
      <c r="D274" s="204">
        <v>1990</v>
      </c>
    </row>
    <row r="275" spans="1:4" ht="123.6" customHeight="1" x14ac:dyDescent="0.2">
      <c r="A275" s="198" t="s">
        <v>1253</v>
      </c>
      <c r="B275" s="193"/>
      <c r="C275" s="196" t="s">
        <v>1254</v>
      </c>
      <c r="D275" s="204">
        <v>2590</v>
      </c>
    </row>
    <row r="276" spans="1:4" ht="22.5" x14ac:dyDescent="0.2">
      <c r="A276" s="629" t="s">
        <v>1255</v>
      </c>
      <c r="B276" s="619"/>
      <c r="C276" s="619"/>
      <c r="D276" s="619"/>
    </row>
    <row r="277" spans="1:4" ht="22.5" x14ac:dyDescent="0.2">
      <c r="A277" s="151" t="s">
        <v>0</v>
      </c>
      <c r="B277" s="152" t="s">
        <v>1</v>
      </c>
      <c r="C277" s="152" t="s">
        <v>152</v>
      </c>
      <c r="D277" s="172" t="s">
        <v>969</v>
      </c>
    </row>
    <row r="278" spans="1:4" ht="145.15" customHeight="1" x14ac:dyDescent="0.2">
      <c r="A278" s="158" t="s">
        <v>1256</v>
      </c>
      <c r="B278" s="159"/>
      <c r="C278" s="157" t="s">
        <v>1257</v>
      </c>
      <c r="D278" s="202">
        <v>14490</v>
      </c>
    </row>
    <row r="279" spans="1:4" ht="144" customHeight="1" x14ac:dyDescent="0.2">
      <c r="A279" s="158" t="s">
        <v>1258</v>
      </c>
      <c r="B279" s="208"/>
      <c r="C279" s="157" t="s">
        <v>1259</v>
      </c>
      <c r="D279" s="202">
        <v>16890</v>
      </c>
    </row>
    <row r="280" spans="1:4" ht="127.9" customHeight="1" x14ac:dyDescent="0.2">
      <c r="A280" s="158" t="s">
        <v>1260</v>
      </c>
      <c r="B280" s="159"/>
      <c r="C280" s="157" t="s">
        <v>1261</v>
      </c>
      <c r="D280" s="202">
        <v>17690</v>
      </c>
    </row>
    <row r="281" spans="1:4" ht="138.6" customHeight="1" x14ac:dyDescent="0.2">
      <c r="A281" s="158" t="s">
        <v>1262</v>
      </c>
      <c r="B281" s="208"/>
      <c r="C281" s="157" t="s">
        <v>1263</v>
      </c>
      <c r="D281" s="202">
        <v>21290</v>
      </c>
    </row>
    <row r="282" spans="1:4" ht="159.6" customHeight="1" x14ac:dyDescent="0.2">
      <c r="A282" s="164" t="s">
        <v>1264</v>
      </c>
      <c r="B282" s="208"/>
      <c r="C282" s="157" t="s">
        <v>1265</v>
      </c>
      <c r="D282" s="202">
        <v>26790</v>
      </c>
    </row>
    <row r="283" spans="1:4" ht="120" customHeight="1" x14ac:dyDescent="0.2">
      <c r="A283" s="158" t="s">
        <v>1266</v>
      </c>
      <c r="B283" s="159"/>
      <c r="C283" s="157" t="s">
        <v>1267</v>
      </c>
      <c r="D283" s="202">
        <v>17490</v>
      </c>
    </row>
    <row r="284" spans="1:4" ht="127.9" customHeight="1" x14ac:dyDescent="0.2">
      <c r="A284" s="158" t="s">
        <v>1268</v>
      </c>
      <c r="B284" s="208"/>
      <c r="C284" s="157" t="s">
        <v>1269</v>
      </c>
      <c r="D284" s="202">
        <v>20490</v>
      </c>
    </row>
    <row r="285" spans="1:4" ht="166.15" customHeight="1" x14ac:dyDescent="0.2">
      <c r="A285" s="158" t="s">
        <v>1270</v>
      </c>
      <c r="B285" s="159"/>
      <c r="C285" s="157" t="s">
        <v>1271</v>
      </c>
      <c r="D285" s="202">
        <v>21990</v>
      </c>
    </row>
    <row r="286" spans="1:4" ht="137.44999999999999" customHeight="1" x14ac:dyDescent="0.2">
      <c r="A286" s="158" t="s">
        <v>1272</v>
      </c>
      <c r="B286" s="208"/>
      <c r="C286" s="157" t="s">
        <v>1273</v>
      </c>
      <c r="D286" s="202">
        <v>26990</v>
      </c>
    </row>
    <row r="287" spans="1:4" ht="131.44999999999999" customHeight="1" x14ac:dyDescent="0.2">
      <c r="A287" s="164" t="s">
        <v>1274</v>
      </c>
      <c r="B287" s="208"/>
      <c r="C287" s="157" t="s">
        <v>1275</v>
      </c>
      <c r="D287" s="202">
        <v>54990</v>
      </c>
    </row>
    <row r="288" spans="1:4" ht="15" x14ac:dyDescent="0.2">
      <c r="A288" s="626" t="s">
        <v>1276</v>
      </c>
      <c r="B288" s="627"/>
      <c r="C288" s="627"/>
      <c r="D288" s="627"/>
    </row>
    <row r="289" spans="1:4" ht="22.5" x14ac:dyDescent="0.2">
      <c r="A289" s="151" t="s">
        <v>0</v>
      </c>
      <c r="B289" s="152" t="s">
        <v>1</v>
      </c>
      <c r="C289" s="152" t="s">
        <v>152</v>
      </c>
      <c r="D289" s="172" t="s">
        <v>969</v>
      </c>
    </row>
    <row r="290" spans="1:4" ht="57.75" x14ac:dyDescent="0.2">
      <c r="A290" s="164" t="s">
        <v>1277</v>
      </c>
      <c r="B290" s="636"/>
      <c r="C290" s="160" t="s">
        <v>1278</v>
      </c>
      <c r="D290" s="202">
        <v>9490</v>
      </c>
    </row>
    <row r="291" spans="1:4" ht="57.75" x14ac:dyDescent="0.2">
      <c r="A291" s="164" t="s">
        <v>1279</v>
      </c>
      <c r="B291" s="619"/>
      <c r="C291" s="160" t="s">
        <v>1280</v>
      </c>
      <c r="D291" s="202">
        <v>11890</v>
      </c>
    </row>
    <row r="292" spans="1:4" ht="57.75" x14ac:dyDescent="0.2">
      <c r="A292" s="164" t="s">
        <v>1281</v>
      </c>
      <c r="B292" s="636"/>
      <c r="C292" s="160" t="s">
        <v>1282</v>
      </c>
      <c r="D292" s="202">
        <v>16290</v>
      </c>
    </row>
    <row r="293" spans="1:4" ht="57.75" x14ac:dyDescent="0.2">
      <c r="A293" s="164" t="s">
        <v>1283</v>
      </c>
      <c r="B293" s="619"/>
      <c r="C293" s="160" t="s">
        <v>1284</v>
      </c>
      <c r="D293" s="202">
        <v>20990</v>
      </c>
    </row>
    <row r="294" spans="1:4" ht="69" x14ac:dyDescent="0.2">
      <c r="A294" s="164" t="s">
        <v>1285</v>
      </c>
      <c r="B294" s="619"/>
      <c r="C294" s="160" t="s">
        <v>1286</v>
      </c>
      <c r="D294" s="202">
        <v>32990</v>
      </c>
    </row>
  </sheetData>
  <mergeCells count="44">
    <mergeCell ref="B292:B294"/>
    <mergeCell ref="A224:D224"/>
    <mergeCell ref="A246:D246"/>
    <mergeCell ref="A271:D271"/>
    <mergeCell ref="A276:D276"/>
    <mergeCell ref="A288:D288"/>
    <mergeCell ref="B290:B291"/>
    <mergeCell ref="B124:B139"/>
    <mergeCell ref="B143:B158"/>
    <mergeCell ref="B162:B177"/>
    <mergeCell ref="A216:D216"/>
    <mergeCell ref="A220:D220"/>
    <mergeCell ref="A222:D222"/>
    <mergeCell ref="A140:D140"/>
    <mergeCell ref="A142:D142"/>
    <mergeCell ref="A159:D159"/>
    <mergeCell ref="A161:D161"/>
    <mergeCell ref="A178:D178"/>
    <mergeCell ref="A197:D197"/>
    <mergeCell ref="A123:D123"/>
    <mergeCell ref="A87:D87"/>
    <mergeCell ref="A95:D95"/>
    <mergeCell ref="A97:A102"/>
    <mergeCell ref="B97:B102"/>
    <mergeCell ref="A103:A108"/>
    <mergeCell ref="B103:B108"/>
    <mergeCell ref="A111:D111"/>
    <mergeCell ref="A113:D113"/>
    <mergeCell ref="A116:D116"/>
    <mergeCell ref="A118:D118"/>
    <mergeCell ref="A121:D121"/>
    <mergeCell ref="A71:D71"/>
    <mergeCell ref="A4:D4"/>
    <mergeCell ref="A12:D12"/>
    <mergeCell ref="A13:D13"/>
    <mergeCell ref="A18:D18"/>
    <mergeCell ref="A20:A21"/>
    <mergeCell ref="B20:B21"/>
    <mergeCell ref="D20:D21"/>
    <mergeCell ref="A22:A23"/>
    <mergeCell ref="B22:B23"/>
    <mergeCell ref="D22:D23"/>
    <mergeCell ref="A38:D38"/>
    <mergeCell ref="A56:D56"/>
  </mergeCells>
  <hyperlinks>
    <hyperlink ref="B35" r:id="rId1" display="http://www.dssl.ru/products/trassir-integratsiya-activepos-1c/"/>
    <hyperlink ref="B41" r:id="rId2" display="http://www.dssl.ru/products/autotrassir-1-kanal-do-200-km_ch/"/>
    <hyperlink ref="B42" r:id="rId3" display="http://www.dssl.ru/products/autotrassir-2-kanala-do-200-km_ch/"/>
    <hyperlink ref="B43" r:id="rId4" display="http://www.dssl.ru/products/autotrassir-3-kanala-do-200-km_ch/"/>
    <hyperlink ref="B44" r:id="rId5" display="http://www.dssl.ru/products/autotrassir-4-kanala-do-200-km_ch/"/>
    <hyperlink ref="B45" r:id="rId6" display="http://www.dssl.ru/products/autotrassir-kazhdyiy-dopolnitelnyiy-kanal-svyishe-4-h/"/>
    <hyperlink ref="B46" r:id="rId7" display="http://www.dssl.ru/products/integratsiya-s-radarami-iskra-simikon/"/>
    <hyperlink ref="B47" r:id="rId8" display="http://www.dssl.ru/products/trassir-avgspeed/"/>
    <hyperlink ref="B49" r:id="rId9" display="http://www.dssl.ru/products/autotrassir-1-kanal-do-30-km_ch/"/>
    <hyperlink ref="B50" r:id="rId10" display="http://www.dssl.ru/products/autotrassir-2-kanala-do-30-km_ch/"/>
    <hyperlink ref="B51" r:id="rId11" display="http://www.dssl.ru/products/autotrassir-3-kanala-do-30-km_ch/"/>
    <hyperlink ref="B52" r:id="rId12" display="http://www.dssl.ru/products/autotrassir-4-kanala-do-30-km_ch/"/>
    <hyperlink ref="B53" r:id="rId13" display="http://www.dssl.ru/products/autotrassir-kazhdyiy-dop-kanal-do-30-km-ch-svyishe-4-h/"/>
    <hyperlink ref="B54" r:id="rId14" display="http://www.dssl.ru/products/trassir-parking/"/>
    <hyperlink ref="B55" r:id="rId15" display="http://www.dssl.ru/products/autotrassir-30-avtovesovaya/"/>
    <hyperlink ref="B62" r:id="rId16" display="http://www.dssl.ru/products/active-dome---modul-robotizirovannogo--upravleniya/"/>
    <hyperlink ref="B63" r:id="rId17" display="http://www.dssl.ru/products/active-dome---modul-robotizirovannogo--upravleniya/"/>
    <hyperlink ref="B64" r:id="rId18" display="http://www.dssl.ru/products/active-dome-plus/"/>
    <hyperlink ref="B65" r:id="rId19" display="http://www.dssl.ru/products/active-dome---dopolnitelnyiy-obzornyiy-kanal/"/>
    <hyperlink ref="B68" r:id="rId20" display="http://www.dssl.ru/products/trassir-activesearch-simt/"/>
    <hyperlink ref="B69" r:id="rId21" display="http://www.dssl.ru/products/multisearch/"/>
    <hyperlink ref="B70" r:id="rId22" display="http://www.dssl.ru/support/news/detail.php?ID=19676"/>
    <hyperlink ref="A113" r:id="rId23" display="http://www.dssl.ru/"/>
    <hyperlink ref="A118" r:id="rId24" display="http://www.dssl.ru/"/>
    <hyperlink ref="B181" r:id="rId25" display="http://www.dssl.ru/products/trassir-4-absolute/"/>
    <hyperlink ref="B182" r:id="rId26" display="http://www.dssl.ru/products/trassir-8-absolute/"/>
    <hyperlink ref="B183" r:id="rId27" display="http://www.dssl.ru/products/trassir-12-absolute/"/>
    <hyperlink ref="B184" r:id="rId28" display="http://www.dssl.ru/products/trassir-16-absolute/"/>
    <hyperlink ref="B185" r:id="rId29" display="http://www.dssl.ru/products/trassir-20-absolute/"/>
    <hyperlink ref="B186" r:id="rId30" display="http://www.dssl.ru/products/trassir-24-absolute/"/>
    <hyperlink ref="B187" r:id="rId31" display="http://www.dssl.ru/products/trassir-28-absolute/"/>
    <hyperlink ref="B188" r:id="rId32" display="http://www.dssl.ru/products/trassir-32-absolute/"/>
    <hyperlink ref="B189" r:id="rId33" display="http://www.dssl.ru/products/trassir-36-absolute/"/>
    <hyperlink ref="B190" r:id="rId34" display="http://www.dssl.ru/products/trassir-40-absolute/"/>
    <hyperlink ref="B191" r:id="rId35" display="http://www.dssl.ru/products/trassir-44-absolute/"/>
    <hyperlink ref="B192" r:id="rId36" display="http://www.dssl.ru/products/trassir-48-absolute/"/>
    <hyperlink ref="B193" r:id="rId37" display="http://www.dssl.ru/products/trassir-52-absolute/"/>
    <hyperlink ref="B194" r:id="rId38" display="http://www.dssl.ru/products/trassir-56-absolute/"/>
    <hyperlink ref="B195" r:id="rId39" display="http://www.dssl.ru/products/trassir-60-absolute/"/>
    <hyperlink ref="B196" r:id="rId40" display="http://www.dssl.ru/products/trassir-64-absolute/"/>
    <hyperlink ref="B200" r:id="rId41" display="http://www.dssl.ru/products/trassir-nexus-4-kanala/"/>
    <hyperlink ref="B201" r:id="rId42" display="http://www.dssl.ru/products/trassir-nexus-8-kanala/"/>
    <hyperlink ref="B202" r:id="rId43" display="http://www.dssl.ru/products/trassir-nexus-12-kanala/"/>
    <hyperlink ref="B203" r:id="rId44" display="http://www.dssl.ru/products/trassir-nexus-16-kanala/"/>
    <hyperlink ref="B204" r:id="rId45" display="http://www.dssl.ru/products/trassir-nexus-20-kanala/"/>
    <hyperlink ref="B205" r:id="rId46" display="http://www.dssl.ru/products/trassir-nexus-24-kanala/"/>
    <hyperlink ref="B206" r:id="rId47" display="http://www.dssl.ru/products/trassir-nexus-28-kanala/"/>
    <hyperlink ref="B207" r:id="rId48" display="http://www.dssl.ru/products/trassir-nexus-32-kanala/"/>
    <hyperlink ref="B208" r:id="rId49" display="http://www.dssl.ru/products/trassir-nexus-36-kanala/"/>
    <hyperlink ref="B209" r:id="rId50" display="http://www.dssl.ru/products/trassir-nexus-40-kanala/"/>
    <hyperlink ref="B210" r:id="rId51" display="http://www.dssl.ru/products/trassir-nexus-44-kanala/"/>
    <hyperlink ref="B211" r:id="rId52" display="http://www.dssl.ru/products/trassir-nexus-48-kanala/"/>
    <hyperlink ref="B212" r:id="rId53" display="http://www.dssl.ru/products/trassir-nexus-52-kanala/"/>
    <hyperlink ref="B213" r:id="rId54" display="http://www.dssl.ru/products/trassir-nexus-56-kanala/"/>
    <hyperlink ref="B214" r:id="rId55" display="http://www.dssl.ru/products/trassir-nexus-60-kanala/"/>
    <hyperlink ref="B215" r:id="rId56" display="http://www.dssl.ru/products/trassir-nexus-64-kanala/"/>
    <hyperlink ref="A222" r:id="rId57" display="http://www.dssl.ru/"/>
    <hyperlink ref="B227" r:id="rId58" display="http://www.dssl.ru/products/trassir-mininvr-anyip-4/"/>
    <hyperlink ref="B228" r:id="rId59" display="http://www.dssl.ru/products/trassir-mininvr-anyip-9/"/>
    <hyperlink ref="B229" r:id="rId60" display="http://www.dssl.ru/products/trassir-mininvr-anyip-16/"/>
    <hyperlink ref="B230" r:id="rId61" display="http://www.dssl.ru/products/trassir-mininvr-af-16/"/>
    <hyperlink ref="B232" r:id="rId62" display="http://www.dssl.ru/products/trassir-mininvr-anyip-4-poe/"/>
    <hyperlink ref="B233" r:id="rId63" display="http://www.dssl.ru/products/trassir-mininvr-anyip-9-poe/"/>
    <hyperlink ref="B234" r:id="rId64" display="http://www.dssl.ru/products/trassir-mininvr-anyip-16-poe/"/>
    <hyperlink ref="B235" r:id="rId65" display="http://www.dssl.ru/products/trassir-mininvr-af-16-poe/"/>
    <hyperlink ref="B241" r:id="rId66" display="http://www.dssl.ru/products/trassir-mininvr-hybrid-12/"/>
    <hyperlink ref="B242" r:id="rId67" display="http://www.dssl.ru/products/trassir-mininvr-hybrid-18/"/>
    <hyperlink ref="B244" r:id="rId68" display="http://www.dssl.ru/products/trassir-mininvr-af-16-re/"/>
    <hyperlink ref="B245" r:id="rId69" display="http://www.dssl.ru/products/trassir-mininvr-anyip-16-re/"/>
    <hyperlink ref="B249" r:id="rId70" display="http://www.dssl.ru/products/trassir-duostation-af-16/"/>
    <hyperlink ref="B250" r:id="rId71" display="http://www.dssl.ru/products/trassir-duostation-anyip-16/"/>
    <hyperlink ref="B251" r:id="rId72" display="http://www.dssl.ru/products/trassir-duostation-anyip-24/"/>
    <hyperlink ref="B252" r:id="rId73" display="http://www.dssl.ru/products/trassir-duostation-anyip-32/"/>
    <hyperlink ref="B253" r:id="rId74" display="http://www.dssl.ru/products/trassir-duostation-af-32/"/>
    <hyperlink ref="B254" r:id="rId75" display="http://www.dssl.ru/products/trassir-duostation-af-32-hybrid/"/>
    <hyperlink ref="B255" r:id="rId76" display="http://www.dssl.ru/products/trassir-duostation-hybrid-32/"/>
    <hyperlink ref="B257" r:id="rId77" display="http://www.dssl.ru/products/trassir-duostation-af-16/"/>
    <hyperlink ref="B258" r:id="rId78" display="http://www.dssl.ru/products/trassir-duostation-anyip-16/"/>
    <hyperlink ref="B259" r:id="rId79" display="http://www.dssl.ru/products/trassir-duostation-anyip-24/"/>
    <hyperlink ref="B260" r:id="rId80" display="http://www.dssl.ru/products/trassir-duostation-anyip-32/"/>
    <hyperlink ref="B261" r:id="rId81" display="http://www.dssl.ru/products/trassir-duostation-af-32/"/>
    <hyperlink ref="B263" r:id="rId82" display="http://www.dssl.ru/products/trassir-duostation-anyip-16-re/"/>
    <hyperlink ref="B264" r:id="rId83" display="http://www.dssl.ru/products/trassir-duostation-anyip-32-re/"/>
    <hyperlink ref="B265" r:id="rId84" display="http://www.dssl.ru/products/trassir-duostation-af-32-re/"/>
    <hyperlink ref="B266" r:id="rId85" display="http://www.dssl.ru/products/po-trassir-duostation-af-32-anyip-32/"/>
    <hyperlink ref="B267" r:id="rId86" display="http://www.dssl.ru/products/po-trassir-duostation-af-32-anyip-32/"/>
    <hyperlink ref="B268" r:id="rId87" display="http://www.dssl.ru/products/po-trassir-duostation-anyip-16-anyip-32/"/>
    <hyperlink ref="B269" r:id="rId88" display="http://www.dssl.ru/products/po-trassir-duostation-anyip-16-anyip-32/"/>
    <hyperlink ref="B270" r:id="rId89" display="http://www.dssl.ru/products/po-trassir-duostation-anyip-32-hybrid-32/"/>
  </hyperlinks>
  <pageMargins left="0.7" right="0.7" top="0.75" bottom="0.75" header="0.3" footer="0.3"/>
  <drawing r:id="rId9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4743C"/>
  </sheetPr>
  <dimension ref="A1:C53"/>
  <sheetViews>
    <sheetView workbookViewId="0">
      <selection activeCell="E5" sqref="E5"/>
    </sheetView>
  </sheetViews>
  <sheetFormatPr defaultRowHeight="14.25" x14ac:dyDescent="0.2"/>
  <cols>
    <col min="1" max="1" width="27.83203125" style="231" customWidth="1"/>
    <col min="2" max="2" width="66.5" style="232" customWidth="1"/>
    <col min="3" max="3" width="22" style="233" customWidth="1"/>
  </cols>
  <sheetData>
    <row r="1" spans="1:3" ht="66" customHeight="1" thickBot="1" x14ac:dyDescent="0.25">
      <c r="A1" s="647" t="s">
        <v>1287</v>
      </c>
      <c r="B1" s="648"/>
      <c r="C1" s="649"/>
    </row>
    <row r="2" spans="1:3" ht="15.75" thickBot="1" x14ac:dyDescent="0.25">
      <c r="A2" s="650" t="s">
        <v>1288</v>
      </c>
      <c r="B2" s="651"/>
      <c r="C2" s="652"/>
    </row>
    <row r="3" spans="1:3" ht="63" customHeight="1" x14ac:dyDescent="0.2">
      <c r="A3" s="211" t="s">
        <v>1289</v>
      </c>
      <c r="B3" s="212" t="s">
        <v>1290</v>
      </c>
      <c r="C3" s="213">
        <v>7900</v>
      </c>
    </row>
    <row r="4" spans="1:3" ht="59.45" customHeight="1" x14ac:dyDescent="0.2">
      <c r="A4" s="214" t="s">
        <v>1291</v>
      </c>
      <c r="B4" s="215" t="s">
        <v>1292</v>
      </c>
      <c r="C4" s="216">
        <v>9800</v>
      </c>
    </row>
    <row r="5" spans="1:3" ht="82.15" customHeight="1" x14ac:dyDescent="0.2">
      <c r="A5" s="214" t="s">
        <v>1293</v>
      </c>
      <c r="B5" s="217" t="s">
        <v>1377</v>
      </c>
      <c r="C5" s="216">
        <v>19600</v>
      </c>
    </row>
    <row r="6" spans="1:3" ht="83.45" customHeight="1" x14ac:dyDescent="0.2">
      <c r="A6" s="214" t="s">
        <v>1294</v>
      </c>
      <c r="B6" s="217" t="s">
        <v>1295</v>
      </c>
      <c r="C6" s="216">
        <v>29400</v>
      </c>
    </row>
    <row r="7" spans="1:3" ht="83.45" customHeight="1" x14ac:dyDescent="0.2">
      <c r="A7" s="218" t="s">
        <v>1296</v>
      </c>
      <c r="B7" s="219" t="s">
        <v>1297</v>
      </c>
      <c r="C7" s="220">
        <v>39200</v>
      </c>
    </row>
    <row r="8" spans="1:3" ht="15" x14ac:dyDescent="0.2">
      <c r="A8" s="653" t="s">
        <v>1298</v>
      </c>
      <c r="B8" s="653"/>
      <c r="C8" s="653"/>
    </row>
    <row r="9" spans="1:3" ht="46.9" customHeight="1" x14ac:dyDescent="0.2">
      <c r="A9" s="221" t="s">
        <v>1299</v>
      </c>
      <c r="B9" s="222" t="s">
        <v>1300</v>
      </c>
      <c r="C9" s="223">
        <v>1008</v>
      </c>
    </row>
    <row r="10" spans="1:3" ht="46.15" customHeight="1" x14ac:dyDescent="0.2">
      <c r="A10" s="224" t="s">
        <v>1301</v>
      </c>
      <c r="B10" s="234" t="s">
        <v>1315</v>
      </c>
      <c r="C10" s="225">
        <v>4032</v>
      </c>
    </row>
    <row r="11" spans="1:3" ht="43.9" customHeight="1" x14ac:dyDescent="0.2">
      <c r="A11" s="224" t="s">
        <v>1302</v>
      </c>
      <c r="B11" s="234" t="s">
        <v>1316</v>
      </c>
      <c r="C11" s="225">
        <v>8064</v>
      </c>
    </row>
    <row r="12" spans="1:3" ht="42.6" customHeight="1" x14ac:dyDescent="0.2">
      <c r="A12" s="224" t="s">
        <v>1303</v>
      </c>
      <c r="B12" s="234" t="s">
        <v>1317</v>
      </c>
      <c r="C12" s="225">
        <v>16128</v>
      </c>
    </row>
    <row r="13" spans="1:3" ht="15" x14ac:dyDescent="0.2">
      <c r="A13" s="654" t="s">
        <v>1324</v>
      </c>
      <c r="B13" s="654"/>
      <c r="C13" s="654"/>
    </row>
    <row r="14" spans="1:3" ht="70.150000000000006" customHeight="1" x14ac:dyDescent="0.2">
      <c r="A14" s="226" t="s">
        <v>1304</v>
      </c>
      <c r="B14" s="228" t="s">
        <v>1318</v>
      </c>
      <c r="C14" s="229">
        <v>80235</v>
      </c>
    </row>
    <row r="15" spans="1:3" ht="71.45" customHeight="1" x14ac:dyDescent="0.2">
      <c r="A15" s="226" t="s">
        <v>1305</v>
      </c>
      <c r="B15" s="228" t="s">
        <v>1319</v>
      </c>
      <c r="C15" s="229">
        <v>92850</v>
      </c>
    </row>
    <row r="16" spans="1:3" ht="66.599999999999994" customHeight="1" x14ac:dyDescent="0.2">
      <c r="A16" s="226" t="s">
        <v>1306</v>
      </c>
      <c r="B16" s="228" t="s">
        <v>1320</v>
      </c>
      <c r="C16" s="229">
        <v>128460</v>
      </c>
    </row>
    <row r="17" spans="1:3" ht="70.150000000000006" customHeight="1" x14ac:dyDescent="0.2">
      <c r="A17" s="226" t="s">
        <v>1307</v>
      </c>
      <c r="B17" s="228" t="s">
        <v>1321</v>
      </c>
      <c r="C17" s="229">
        <v>157980</v>
      </c>
    </row>
    <row r="18" spans="1:3" ht="71.45" customHeight="1" x14ac:dyDescent="0.2">
      <c r="A18" s="226" t="s">
        <v>1308</v>
      </c>
      <c r="B18" s="228" t="s">
        <v>1322</v>
      </c>
      <c r="C18" s="229">
        <v>220380</v>
      </c>
    </row>
    <row r="19" spans="1:3" ht="71.45" customHeight="1" x14ac:dyDescent="0.2">
      <c r="A19" s="226" t="s">
        <v>1309</v>
      </c>
      <c r="B19" s="228" t="s">
        <v>1323</v>
      </c>
      <c r="C19" s="229">
        <v>241980</v>
      </c>
    </row>
    <row r="20" spans="1:3" ht="71.45" customHeight="1" x14ac:dyDescent="0.2">
      <c r="A20" s="226" t="s">
        <v>1325</v>
      </c>
      <c r="B20" s="228" t="s">
        <v>1326</v>
      </c>
      <c r="C20" s="229">
        <v>170000</v>
      </c>
    </row>
    <row r="21" spans="1:3" ht="71.45" customHeight="1" x14ac:dyDescent="0.2">
      <c r="A21" s="226" t="s">
        <v>1327</v>
      </c>
      <c r="B21" s="228" t="s">
        <v>1328</v>
      </c>
      <c r="C21" s="229">
        <v>210000</v>
      </c>
    </row>
    <row r="22" spans="1:3" ht="71.45" customHeight="1" x14ac:dyDescent="0.2">
      <c r="A22" s="226" t="s">
        <v>1331</v>
      </c>
      <c r="B22" s="228" t="s">
        <v>1329</v>
      </c>
      <c r="C22" s="229">
        <v>250000</v>
      </c>
    </row>
    <row r="23" spans="1:3" ht="71.45" customHeight="1" x14ac:dyDescent="0.2">
      <c r="A23" s="226" t="s">
        <v>1332</v>
      </c>
      <c r="B23" s="228" t="s">
        <v>1330</v>
      </c>
      <c r="C23" s="229">
        <v>450000</v>
      </c>
    </row>
    <row r="24" spans="1:3" ht="88.15" customHeight="1" x14ac:dyDescent="0.2">
      <c r="A24" s="227" t="s">
        <v>1310</v>
      </c>
      <c r="B24" s="228" t="s">
        <v>1333</v>
      </c>
      <c r="C24" s="230">
        <v>311775</v>
      </c>
    </row>
    <row r="25" spans="1:3" ht="76.900000000000006" customHeight="1" x14ac:dyDescent="0.2">
      <c r="A25" s="227" t="s">
        <v>1311</v>
      </c>
      <c r="B25" s="228" t="s">
        <v>1334</v>
      </c>
      <c r="C25" s="230">
        <v>335363</v>
      </c>
    </row>
    <row r="26" spans="1:3" ht="69.599999999999994" customHeight="1" x14ac:dyDescent="0.2">
      <c r="A26" s="227" t="s">
        <v>1312</v>
      </c>
      <c r="B26" s="228" t="s">
        <v>1335</v>
      </c>
      <c r="C26" s="230">
        <v>344363</v>
      </c>
    </row>
    <row r="27" spans="1:3" ht="69.599999999999994" customHeight="1" x14ac:dyDescent="0.2">
      <c r="A27" s="227" t="s">
        <v>1336</v>
      </c>
      <c r="B27" s="228" t="s">
        <v>1337</v>
      </c>
      <c r="C27" s="230">
        <v>750000</v>
      </c>
    </row>
    <row r="28" spans="1:3" ht="13.9" customHeight="1" x14ac:dyDescent="0.2">
      <c r="A28" s="644" t="s">
        <v>1338</v>
      </c>
      <c r="B28" s="645"/>
      <c r="C28" s="646"/>
    </row>
    <row r="29" spans="1:3" ht="72" x14ac:dyDescent="0.2">
      <c r="A29" s="227" t="s">
        <v>1313</v>
      </c>
      <c r="B29" s="228" t="s">
        <v>1373</v>
      </c>
      <c r="C29" s="230">
        <v>74235</v>
      </c>
    </row>
    <row r="30" spans="1:3" ht="69" customHeight="1" x14ac:dyDescent="0.2">
      <c r="A30" s="227" t="s">
        <v>1314</v>
      </c>
      <c r="B30" s="228" t="s">
        <v>1374</v>
      </c>
      <c r="C30" s="230">
        <v>86835</v>
      </c>
    </row>
    <row r="31" spans="1:3" ht="72" x14ac:dyDescent="0.2">
      <c r="A31" s="227" t="s">
        <v>1339</v>
      </c>
      <c r="B31" s="228" t="s">
        <v>1375</v>
      </c>
      <c r="C31" s="230">
        <v>151935</v>
      </c>
    </row>
    <row r="32" spans="1:3" ht="72" x14ac:dyDescent="0.2">
      <c r="A32" s="227" t="s">
        <v>1340</v>
      </c>
      <c r="B32" s="228" t="s">
        <v>1376</v>
      </c>
      <c r="C32" s="230">
        <v>315000</v>
      </c>
    </row>
    <row r="33" spans="1:3" ht="13.9" customHeight="1" x14ac:dyDescent="0.2">
      <c r="A33" s="644" t="s">
        <v>1341</v>
      </c>
      <c r="B33" s="645"/>
      <c r="C33" s="646"/>
    </row>
    <row r="34" spans="1:3" ht="103.15" customHeight="1" x14ac:dyDescent="0.2">
      <c r="A34" s="227" t="s">
        <v>1342</v>
      </c>
      <c r="B34" s="228" t="s">
        <v>1350</v>
      </c>
      <c r="C34" s="230">
        <v>89850</v>
      </c>
    </row>
    <row r="35" spans="1:3" ht="103.15" customHeight="1" x14ac:dyDescent="0.2">
      <c r="A35" s="227" t="s">
        <v>1343</v>
      </c>
      <c r="B35" s="228" t="s">
        <v>1350</v>
      </c>
      <c r="C35" s="230">
        <v>101850</v>
      </c>
    </row>
    <row r="36" spans="1:3" ht="104.45" customHeight="1" x14ac:dyDescent="0.2">
      <c r="A36" s="227" t="s">
        <v>1344</v>
      </c>
      <c r="B36" s="228" t="s">
        <v>1351</v>
      </c>
      <c r="C36" s="230">
        <v>98850</v>
      </c>
    </row>
    <row r="37" spans="1:3" ht="103.15" customHeight="1" x14ac:dyDescent="0.2">
      <c r="A37" s="227" t="s">
        <v>1345</v>
      </c>
      <c r="B37" s="236" t="s">
        <v>1351</v>
      </c>
      <c r="C37" s="237">
        <v>110850</v>
      </c>
    </row>
    <row r="38" spans="1:3" ht="102" customHeight="1" x14ac:dyDescent="0.2">
      <c r="A38" s="235" t="s">
        <v>1346</v>
      </c>
      <c r="B38" s="239" t="s">
        <v>1352</v>
      </c>
      <c r="C38" s="238">
        <v>128460</v>
      </c>
    </row>
    <row r="39" spans="1:3" ht="100.15" customHeight="1" x14ac:dyDescent="0.2">
      <c r="A39" s="235" t="s">
        <v>1347</v>
      </c>
      <c r="B39" s="239" t="s">
        <v>1352</v>
      </c>
      <c r="C39" s="238">
        <v>140460</v>
      </c>
    </row>
    <row r="40" spans="1:3" ht="103.15" customHeight="1" x14ac:dyDescent="0.2">
      <c r="A40" s="235" t="s">
        <v>1348</v>
      </c>
      <c r="B40" s="239" t="s">
        <v>1353</v>
      </c>
      <c r="C40" s="238">
        <v>134460</v>
      </c>
    </row>
    <row r="41" spans="1:3" ht="103.15" customHeight="1" x14ac:dyDescent="0.2">
      <c r="A41" s="235" t="s">
        <v>1349</v>
      </c>
      <c r="B41" s="239" t="s">
        <v>1353</v>
      </c>
      <c r="C41" s="238">
        <v>146460</v>
      </c>
    </row>
    <row r="42" spans="1:3" ht="99" customHeight="1" x14ac:dyDescent="0.2">
      <c r="A42" s="235" t="s">
        <v>1355</v>
      </c>
      <c r="B42" s="239" t="s">
        <v>1354</v>
      </c>
      <c r="C42" s="238">
        <v>146250</v>
      </c>
    </row>
    <row r="43" spans="1:3" ht="103.9" customHeight="1" x14ac:dyDescent="0.2">
      <c r="A43" s="235" t="s">
        <v>1356</v>
      </c>
      <c r="B43" s="240" t="s">
        <v>1354</v>
      </c>
      <c r="C43" s="238">
        <v>158250</v>
      </c>
    </row>
    <row r="44" spans="1:3" ht="16.5" x14ac:dyDescent="0.2">
      <c r="A44" s="655" t="s">
        <v>1357</v>
      </c>
      <c r="B44" s="655"/>
      <c r="C44" s="655"/>
    </row>
    <row r="45" spans="1:3" ht="12" x14ac:dyDescent="0.2">
      <c r="A45" s="235" t="s">
        <v>1358</v>
      </c>
      <c r="B45" s="240"/>
      <c r="C45" s="238">
        <v>7900</v>
      </c>
    </row>
    <row r="46" spans="1:3" ht="15" x14ac:dyDescent="0.2">
      <c r="A46" s="641" t="s">
        <v>1359</v>
      </c>
      <c r="B46" s="642"/>
      <c r="C46" s="643"/>
    </row>
    <row r="47" spans="1:3" ht="110.45" customHeight="1" x14ac:dyDescent="0.2">
      <c r="A47" s="241" t="s">
        <v>1360</v>
      </c>
      <c r="B47" s="240" t="s">
        <v>1361</v>
      </c>
      <c r="C47" s="238">
        <v>49000</v>
      </c>
    </row>
    <row r="48" spans="1:3" ht="104.45" customHeight="1" x14ac:dyDescent="0.2">
      <c r="A48" s="241" t="s">
        <v>1362</v>
      </c>
      <c r="B48" s="240" t="s">
        <v>1363</v>
      </c>
      <c r="C48" s="238">
        <v>75500</v>
      </c>
    </row>
    <row r="49" spans="1:3" ht="15" x14ac:dyDescent="0.2">
      <c r="A49" s="641" t="s">
        <v>1364</v>
      </c>
      <c r="B49" s="642"/>
      <c r="C49" s="643"/>
    </row>
    <row r="50" spans="1:3" ht="108" x14ac:dyDescent="0.2">
      <c r="A50" s="241" t="s">
        <v>1365</v>
      </c>
      <c r="B50" s="239" t="s">
        <v>1366</v>
      </c>
      <c r="C50" s="238">
        <v>576000</v>
      </c>
    </row>
    <row r="51" spans="1:3" ht="108" x14ac:dyDescent="0.2">
      <c r="A51" s="242" t="s">
        <v>1367</v>
      </c>
      <c r="B51" s="243" t="s">
        <v>1368</v>
      </c>
      <c r="C51" s="238">
        <v>1050000</v>
      </c>
    </row>
    <row r="52" spans="1:3" ht="108" x14ac:dyDescent="0.2">
      <c r="A52" s="241" t="s">
        <v>1369</v>
      </c>
      <c r="B52" s="243" t="s">
        <v>1370</v>
      </c>
      <c r="C52" s="238">
        <v>1500000</v>
      </c>
    </row>
    <row r="53" spans="1:3" ht="108" x14ac:dyDescent="0.2">
      <c r="A53" s="241" t="s">
        <v>1371</v>
      </c>
      <c r="B53" s="243" t="s">
        <v>1372</v>
      </c>
      <c r="C53" s="238">
        <v>15500000</v>
      </c>
    </row>
  </sheetData>
  <mergeCells count="9">
    <mergeCell ref="A46:C46"/>
    <mergeCell ref="A49:C49"/>
    <mergeCell ref="A28:C28"/>
    <mergeCell ref="A1:C1"/>
    <mergeCell ref="A2:C2"/>
    <mergeCell ref="A8:C8"/>
    <mergeCell ref="A13:C13"/>
    <mergeCell ref="A33:C33"/>
    <mergeCell ref="A44:C4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E244"/>
  <sheetViews>
    <sheetView workbookViewId="0">
      <selection activeCell="B253" sqref="B253"/>
    </sheetView>
  </sheetViews>
  <sheetFormatPr defaultRowHeight="12.75" x14ac:dyDescent="0.2"/>
  <cols>
    <col min="1" max="1" width="53.33203125" style="272" customWidth="1"/>
    <col min="2" max="2" width="40.5" style="273" customWidth="1"/>
    <col min="3" max="3" width="22.6640625" style="274" customWidth="1"/>
  </cols>
  <sheetData>
    <row r="1" spans="1:3" ht="72" customHeight="1" x14ac:dyDescent="0.2">
      <c r="A1" s="660"/>
      <c r="B1" s="661"/>
      <c r="C1" s="661"/>
    </row>
    <row r="2" spans="1:3" ht="15" x14ac:dyDescent="0.2">
      <c r="A2" s="278"/>
      <c r="B2" s="279" t="s">
        <v>1378</v>
      </c>
      <c r="C2" s="280" t="s">
        <v>1459</v>
      </c>
    </row>
    <row r="3" spans="1:3" x14ac:dyDescent="0.2">
      <c r="A3" s="275" t="s">
        <v>1379</v>
      </c>
      <c r="B3" s="276" t="s">
        <v>1380</v>
      </c>
      <c r="C3" s="260">
        <v>1400</v>
      </c>
    </row>
    <row r="4" spans="1:3" ht="44.25" x14ac:dyDescent="0.2">
      <c r="A4" s="275" t="s">
        <v>1381</v>
      </c>
      <c r="B4" s="276" t="s">
        <v>1382</v>
      </c>
      <c r="C4" s="277" t="s">
        <v>1383</v>
      </c>
    </row>
    <row r="5" spans="1:3" x14ac:dyDescent="0.2">
      <c r="A5" s="662" t="s">
        <v>1384</v>
      </c>
      <c r="B5" s="663"/>
      <c r="C5" s="664"/>
    </row>
    <row r="6" spans="1:3" ht="25.5" x14ac:dyDescent="0.2">
      <c r="A6" s="281" t="s">
        <v>1385</v>
      </c>
      <c r="B6" s="251" t="s">
        <v>1386</v>
      </c>
      <c r="C6" s="282">
        <v>1800</v>
      </c>
    </row>
    <row r="7" spans="1:3" x14ac:dyDescent="0.2">
      <c r="A7" s="283" t="s">
        <v>1387</v>
      </c>
      <c r="B7" s="245" t="s">
        <v>1382</v>
      </c>
      <c r="C7" s="284" t="s">
        <v>1383</v>
      </c>
    </row>
    <row r="8" spans="1:3" x14ac:dyDescent="0.2">
      <c r="A8" s="285" t="s">
        <v>1388</v>
      </c>
      <c r="B8" s="245" t="s">
        <v>1382</v>
      </c>
      <c r="C8" s="267" t="s">
        <v>1383</v>
      </c>
    </row>
    <row r="9" spans="1:3" ht="25.5" x14ac:dyDescent="0.2">
      <c r="A9" s="286" t="s">
        <v>1389</v>
      </c>
      <c r="B9" s="245" t="s">
        <v>1382</v>
      </c>
      <c r="C9" s="267" t="s">
        <v>1383</v>
      </c>
    </row>
    <row r="10" spans="1:3" x14ac:dyDescent="0.2">
      <c r="A10" s="287" t="s">
        <v>1390</v>
      </c>
      <c r="B10" s="248" t="s">
        <v>1391</v>
      </c>
      <c r="C10" s="249">
        <v>1000</v>
      </c>
    </row>
    <row r="11" spans="1:3" x14ac:dyDescent="0.2">
      <c r="A11" s="287" t="s">
        <v>1392</v>
      </c>
      <c r="B11" s="248" t="s">
        <v>1393</v>
      </c>
      <c r="C11" s="249">
        <v>1700</v>
      </c>
    </row>
    <row r="12" spans="1:3" x14ac:dyDescent="0.2">
      <c r="A12" s="665" t="s">
        <v>1394</v>
      </c>
      <c r="B12" s="666"/>
      <c r="C12" s="667"/>
    </row>
    <row r="13" spans="1:3" ht="25.5" x14ac:dyDescent="0.2">
      <c r="A13" s="250" t="s">
        <v>1385</v>
      </c>
      <c r="B13" s="251" t="s">
        <v>1395</v>
      </c>
      <c r="C13" s="252">
        <v>2800</v>
      </c>
    </row>
    <row r="14" spans="1:3" x14ac:dyDescent="0.2">
      <c r="A14" s="250" t="s">
        <v>1387</v>
      </c>
      <c r="B14" s="251" t="s">
        <v>1396</v>
      </c>
      <c r="C14" s="253">
        <v>1000</v>
      </c>
    </row>
    <row r="15" spans="1:3" ht="25.5" x14ac:dyDescent="0.2">
      <c r="A15" s="250" t="s">
        <v>1389</v>
      </c>
      <c r="B15" s="251" t="s">
        <v>1397</v>
      </c>
      <c r="C15" s="253">
        <v>1000</v>
      </c>
    </row>
    <row r="16" spans="1:3" x14ac:dyDescent="0.2">
      <c r="A16" s="250" t="s">
        <v>1398</v>
      </c>
      <c r="B16" s="251" t="s">
        <v>1399</v>
      </c>
      <c r="C16" s="253">
        <v>6000</v>
      </c>
    </row>
    <row r="17" spans="1:3" x14ac:dyDescent="0.2">
      <c r="A17" s="250" t="s">
        <v>1400</v>
      </c>
      <c r="B17" s="251" t="s">
        <v>1401</v>
      </c>
      <c r="C17" s="253">
        <v>5000</v>
      </c>
    </row>
    <row r="18" spans="1:3" x14ac:dyDescent="0.2">
      <c r="A18" s="250" t="s">
        <v>1402</v>
      </c>
      <c r="B18" s="251" t="s">
        <v>1403</v>
      </c>
      <c r="C18" s="254">
        <v>2000</v>
      </c>
    </row>
    <row r="19" spans="1:3" x14ac:dyDescent="0.2">
      <c r="A19" s="255" t="s">
        <v>1404</v>
      </c>
      <c r="B19" s="251" t="s">
        <v>1405</v>
      </c>
      <c r="C19" s="256">
        <v>1000</v>
      </c>
    </row>
    <row r="20" spans="1:3" x14ac:dyDescent="0.2">
      <c r="A20" s="257" t="s">
        <v>1406</v>
      </c>
      <c r="B20" s="251" t="s">
        <v>1407</v>
      </c>
      <c r="C20" s="258">
        <v>1500</v>
      </c>
    </row>
    <row r="21" spans="1:3" x14ac:dyDescent="0.2">
      <c r="A21" s="259" t="s">
        <v>1408</v>
      </c>
      <c r="B21" s="251" t="s">
        <v>1409</v>
      </c>
      <c r="C21" s="260">
        <v>1500</v>
      </c>
    </row>
    <row r="22" spans="1:3" ht="25.5" x14ac:dyDescent="0.2">
      <c r="A22" s="261" t="s">
        <v>1410</v>
      </c>
      <c r="B22" s="262" t="s">
        <v>1411</v>
      </c>
      <c r="C22" s="263">
        <v>6500</v>
      </c>
    </row>
    <row r="23" spans="1:3" x14ac:dyDescent="0.2">
      <c r="A23" s="261" t="s">
        <v>1412</v>
      </c>
      <c r="B23" s="262" t="s">
        <v>1413</v>
      </c>
      <c r="C23" s="263">
        <v>5000</v>
      </c>
    </row>
    <row r="24" spans="1:3" x14ac:dyDescent="0.2">
      <c r="A24" s="261" t="s">
        <v>1414</v>
      </c>
      <c r="B24" s="262" t="s">
        <v>1415</v>
      </c>
      <c r="C24" s="263">
        <v>7000</v>
      </c>
    </row>
    <row r="25" spans="1:3" x14ac:dyDescent="0.2">
      <c r="A25" s="264" t="s">
        <v>1416</v>
      </c>
      <c r="B25" s="265" t="s">
        <v>1417</v>
      </c>
      <c r="C25" s="263">
        <v>6000</v>
      </c>
    </row>
    <row r="26" spans="1:3" x14ac:dyDescent="0.2">
      <c r="A26" s="264" t="s">
        <v>1418</v>
      </c>
      <c r="B26" s="265" t="s">
        <v>1419</v>
      </c>
      <c r="C26" s="263">
        <v>1000</v>
      </c>
    </row>
    <row r="27" spans="1:3" x14ac:dyDescent="0.2">
      <c r="A27" s="246" t="s">
        <v>1420</v>
      </c>
      <c r="B27" s="251" t="s">
        <v>1421</v>
      </c>
      <c r="C27" s="263">
        <v>3000</v>
      </c>
    </row>
    <row r="28" spans="1:3" x14ac:dyDescent="0.2">
      <c r="A28" s="246" t="s">
        <v>1422</v>
      </c>
      <c r="B28" s="251" t="s">
        <v>1423</v>
      </c>
      <c r="C28" s="263">
        <v>3000</v>
      </c>
    </row>
    <row r="29" spans="1:3" ht="25.5" x14ac:dyDescent="0.2">
      <c r="A29" s="259" t="s">
        <v>1424</v>
      </c>
      <c r="B29" s="658" t="s">
        <v>1425</v>
      </c>
      <c r="C29" s="658"/>
    </row>
    <row r="30" spans="1:3" ht="25.5" x14ac:dyDescent="0.2">
      <c r="A30" s="259" t="s">
        <v>1426</v>
      </c>
      <c r="B30" s="659" t="s">
        <v>1427</v>
      </c>
      <c r="C30" s="659"/>
    </row>
    <row r="31" spans="1:3" ht="25.5" x14ac:dyDescent="0.2">
      <c r="A31" s="259" t="s">
        <v>1428</v>
      </c>
      <c r="B31" s="659" t="s">
        <v>1427</v>
      </c>
      <c r="C31" s="659"/>
    </row>
    <row r="32" spans="1:3" x14ac:dyDescent="0.2">
      <c r="A32" s="244" t="s">
        <v>1429</v>
      </c>
      <c r="B32" s="245" t="s">
        <v>1382</v>
      </c>
      <c r="C32" s="284" t="s">
        <v>1383</v>
      </c>
    </row>
    <row r="33" spans="1:3" x14ac:dyDescent="0.2">
      <c r="A33" s="266" t="s">
        <v>1388</v>
      </c>
      <c r="B33" s="245" t="s">
        <v>1382</v>
      </c>
      <c r="C33" s="267" t="s">
        <v>1383</v>
      </c>
    </row>
    <row r="34" spans="1:3" x14ac:dyDescent="0.2">
      <c r="A34" s="247" t="s">
        <v>1430</v>
      </c>
      <c r="B34" s="251" t="s">
        <v>1431</v>
      </c>
      <c r="C34" s="260">
        <v>700</v>
      </c>
    </row>
    <row r="35" spans="1:3" x14ac:dyDescent="0.2">
      <c r="A35" s="656" t="s">
        <v>1432</v>
      </c>
      <c r="B35" s="656"/>
      <c r="C35" s="657"/>
    </row>
    <row r="36" spans="1:3" x14ac:dyDescent="0.2">
      <c r="A36" s="288" t="s">
        <v>1433</v>
      </c>
      <c r="B36" s="251" t="s">
        <v>1434</v>
      </c>
      <c r="C36" s="260">
        <v>3500</v>
      </c>
    </row>
    <row r="37" spans="1:3" x14ac:dyDescent="0.2">
      <c r="A37" s="288" t="s">
        <v>1387</v>
      </c>
      <c r="B37" s="251" t="s">
        <v>1435</v>
      </c>
      <c r="C37" s="263">
        <v>1000</v>
      </c>
    </row>
    <row r="38" spans="1:3" ht="25.5" x14ac:dyDescent="0.2">
      <c r="A38" s="288" t="s">
        <v>1389</v>
      </c>
      <c r="B38" s="251" t="s">
        <v>1436</v>
      </c>
      <c r="C38" s="263">
        <v>1000</v>
      </c>
    </row>
    <row r="39" spans="1:3" x14ac:dyDescent="0.2">
      <c r="A39" s="288" t="s">
        <v>1398</v>
      </c>
      <c r="B39" s="251" t="s">
        <v>1437</v>
      </c>
      <c r="C39" s="263">
        <v>6000</v>
      </c>
    </row>
    <row r="40" spans="1:3" x14ac:dyDescent="0.2">
      <c r="A40" s="288" t="s">
        <v>1400</v>
      </c>
      <c r="B40" s="251" t="s">
        <v>1438</v>
      </c>
      <c r="C40" s="263">
        <v>5000</v>
      </c>
    </row>
    <row r="41" spans="1:3" x14ac:dyDescent="0.2">
      <c r="A41" s="289" t="s">
        <v>1402</v>
      </c>
      <c r="B41" s="268" t="s">
        <v>1439</v>
      </c>
      <c r="C41" s="263">
        <v>2000</v>
      </c>
    </row>
    <row r="42" spans="1:3" x14ac:dyDescent="0.2">
      <c r="A42" s="288" t="s">
        <v>1404</v>
      </c>
      <c r="B42" s="251" t="s">
        <v>1382</v>
      </c>
      <c r="C42" s="260" t="s">
        <v>1383</v>
      </c>
    </row>
    <row r="43" spans="1:3" x14ac:dyDescent="0.2">
      <c r="A43" s="288" t="s">
        <v>1406</v>
      </c>
      <c r="B43" s="251" t="s">
        <v>1382</v>
      </c>
      <c r="C43" s="260" t="s">
        <v>1383</v>
      </c>
    </row>
    <row r="44" spans="1:3" x14ac:dyDescent="0.2">
      <c r="A44" s="288" t="s">
        <v>1440</v>
      </c>
      <c r="B44" s="251" t="s">
        <v>1382</v>
      </c>
      <c r="C44" s="260" t="s">
        <v>1383</v>
      </c>
    </row>
    <row r="45" spans="1:3" x14ac:dyDescent="0.2">
      <c r="A45" s="283" t="s">
        <v>1441</v>
      </c>
      <c r="B45" s="245" t="s">
        <v>1382</v>
      </c>
      <c r="C45" s="263" t="s">
        <v>1383</v>
      </c>
    </row>
    <row r="46" spans="1:3" ht="25.5" x14ac:dyDescent="0.2">
      <c r="A46" s="285" t="s">
        <v>1410</v>
      </c>
      <c r="B46" s="251" t="s">
        <v>1442</v>
      </c>
      <c r="C46" s="263">
        <v>6500</v>
      </c>
    </row>
    <row r="47" spans="1:3" x14ac:dyDescent="0.2">
      <c r="A47" s="285" t="s">
        <v>1412</v>
      </c>
      <c r="B47" s="251" t="s">
        <v>1443</v>
      </c>
      <c r="C47" s="263">
        <v>5000</v>
      </c>
    </row>
    <row r="48" spans="1:3" x14ac:dyDescent="0.2">
      <c r="A48" s="285" t="s">
        <v>1414</v>
      </c>
      <c r="B48" s="251" t="s">
        <v>1444</v>
      </c>
      <c r="C48" s="263">
        <v>7000</v>
      </c>
    </row>
    <row r="49" spans="1:3" x14ac:dyDescent="0.2">
      <c r="A49" s="283" t="s">
        <v>1445</v>
      </c>
      <c r="B49" s="245" t="s">
        <v>1446</v>
      </c>
      <c r="C49" s="263">
        <v>6000</v>
      </c>
    </row>
    <row r="50" spans="1:3" x14ac:dyDescent="0.2">
      <c r="A50" s="283" t="s">
        <v>1420</v>
      </c>
      <c r="B50" s="245" t="s">
        <v>1447</v>
      </c>
      <c r="C50" s="263">
        <v>3000</v>
      </c>
    </row>
    <row r="51" spans="1:3" x14ac:dyDescent="0.2">
      <c r="A51" s="283" t="s">
        <v>1422</v>
      </c>
      <c r="B51" s="245" t="s">
        <v>1448</v>
      </c>
      <c r="C51" s="263">
        <v>3000</v>
      </c>
    </row>
    <row r="52" spans="1:3" ht="25.5" x14ac:dyDescent="0.2">
      <c r="A52" s="288" t="s">
        <v>1424</v>
      </c>
      <c r="B52" s="658" t="s">
        <v>1425</v>
      </c>
      <c r="C52" s="658"/>
    </row>
    <row r="53" spans="1:3" ht="25.5" x14ac:dyDescent="0.2">
      <c r="A53" s="288" t="s">
        <v>1426</v>
      </c>
      <c r="B53" s="659" t="s">
        <v>1427</v>
      </c>
      <c r="C53" s="659"/>
    </row>
    <row r="54" spans="1:3" ht="25.5" x14ac:dyDescent="0.2">
      <c r="A54" s="288" t="s">
        <v>1428</v>
      </c>
      <c r="B54" s="659" t="s">
        <v>1427</v>
      </c>
      <c r="C54" s="659"/>
    </row>
    <row r="55" spans="1:3" x14ac:dyDescent="0.2">
      <c r="A55" s="288" t="s">
        <v>1429</v>
      </c>
      <c r="B55" s="251" t="s">
        <v>1382</v>
      </c>
      <c r="C55" s="267" t="s">
        <v>1383</v>
      </c>
    </row>
    <row r="56" spans="1:3" x14ac:dyDescent="0.2">
      <c r="A56" s="288" t="s">
        <v>1388</v>
      </c>
      <c r="B56" s="251" t="s">
        <v>1382</v>
      </c>
      <c r="C56" s="267" t="s">
        <v>1383</v>
      </c>
    </row>
    <row r="57" spans="1:3" x14ac:dyDescent="0.2">
      <c r="A57" s="671" t="s">
        <v>1449</v>
      </c>
      <c r="B57" s="671"/>
      <c r="C57" s="657"/>
    </row>
    <row r="58" spans="1:3" ht="51" x14ac:dyDescent="0.2">
      <c r="A58" s="259" t="s">
        <v>1450</v>
      </c>
      <c r="B58" s="262" t="s">
        <v>1451</v>
      </c>
      <c r="C58" s="267" t="s">
        <v>1452</v>
      </c>
    </row>
    <row r="59" spans="1:3" x14ac:dyDescent="0.2">
      <c r="A59" s="671" t="s">
        <v>1453</v>
      </c>
      <c r="B59" s="671"/>
      <c r="C59" s="657"/>
    </row>
    <row r="60" spans="1:3" ht="25.5" x14ac:dyDescent="0.2">
      <c r="A60" s="259" t="s">
        <v>1454</v>
      </c>
      <c r="B60" s="251" t="s">
        <v>1455</v>
      </c>
      <c r="C60" s="260">
        <v>11000</v>
      </c>
    </row>
    <row r="61" spans="1:3" x14ac:dyDescent="0.2">
      <c r="A61" s="671" t="s">
        <v>1456</v>
      </c>
      <c r="B61" s="671"/>
      <c r="C61" s="657"/>
    </row>
    <row r="62" spans="1:3" ht="84" customHeight="1" thickBot="1" x14ac:dyDescent="0.25">
      <c r="A62" s="269" t="s">
        <v>1457</v>
      </c>
      <c r="B62" s="270" t="s">
        <v>1458</v>
      </c>
      <c r="C62" s="271">
        <v>26000</v>
      </c>
    </row>
    <row r="63" spans="1:3" x14ac:dyDescent="0.2">
      <c r="A63" s="672" t="s">
        <v>1460</v>
      </c>
      <c r="B63" s="673"/>
      <c r="C63" s="674"/>
    </row>
    <row r="64" spans="1:3" x14ac:dyDescent="0.2">
      <c r="A64" s="283" t="s">
        <v>1433</v>
      </c>
      <c r="B64" s="245" t="s">
        <v>1461</v>
      </c>
      <c r="C64" s="263">
        <v>6500</v>
      </c>
    </row>
    <row r="65" spans="1:3" x14ac:dyDescent="0.2">
      <c r="A65" s="288" t="s">
        <v>1402</v>
      </c>
      <c r="B65" s="245" t="s">
        <v>1382</v>
      </c>
      <c r="C65" s="284" t="s">
        <v>1383</v>
      </c>
    </row>
    <row r="66" spans="1:3" x14ac:dyDescent="0.2">
      <c r="A66" s="283" t="s">
        <v>1462</v>
      </c>
      <c r="B66" s="245" t="s">
        <v>1382</v>
      </c>
      <c r="C66" s="284" t="s">
        <v>1383</v>
      </c>
    </row>
    <row r="67" spans="1:3" x14ac:dyDescent="0.2">
      <c r="A67" s="283" t="s">
        <v>1387</v>
      </c>
      <c r="B67" s="245" t="s">
        <v>1382</v>
      </c>
      <c r="C67" s="284" t="s">
        <v>1383</v>
      </c>
    </row>
    <row r="68" spans="1:3" ht="25.5" x14ac:dyDescent="0.2">
      <c r="A68" s="283" t="s">
        <v>1389</v>
      </c>
      <c r="B68" s="245" t="s">
        <v>1382</v>
      </c>
      <c r="C68" s="284" t="s">
        <v>1383</v>
      </c>
    </row>
    <row r="69" spans="1:3" x14ac:dyDescent="0.2">
      <c r="A69" s="283" t="s">
        <v>1398</v>
      </c>
      <c r="B69" s="245" t="s">
        <v>1382</v>
      </c>
      <c r="C69" s="284" t="s">
        <v>1383</v>
      </c>
    </row>
    <row r="70" spans="1:3" x14ac:dyDescent="0.2">
      <c r="A70" s="283" t="s">
        <v>1400</v>
      </c>
      <c r="B70" s="245" t="s">
        <v>1382</v>
      </c>
      <c r="C70" s="284" t="s">
        <v>1383</v>
      </c>
    </row>
    <row r="71" spans="1:3" x14ac:dyDescent="0.2">
      <c r="A71" s="283" t="s">
        <v>1404</v>
      </c>
      <c r="B71" s="245" t="s">
        <v>1382</v>
      </c>
      <c r="C71" s="284" t="s">
        <v>1383</v>
      </c>
    </row>
    <row r="72" spans="1:3" x14ac:dyDescent="0.2">
      <c r="A72" s="283" t="s">
        <v>1406</v>
      </c>
      <c r="B72" s="245" t="s">
        <v>1382</v>
      </c>
      <c r="C72" s="284" t="s">
        <v>1383</v>
      </c>
    </row>
    <row r="73" spans="1:3" x14ac:dyDescent="0.2">
      <c r="A73" s="283" t="s">
        <v>1463</v>
      </c>
      <c r="B73" s="245" t="s">
        <v>1382</v>
      </c>
      <c r="C73" s="284" t="s">
        <v>1383</v>
      </c>
    </row>
    <row r="74" spans="1:3" ht="25.5" x14ac:dyDescent="0.2">
      <c r="A74" s="285" t="s">
        <v>1410</v>
      </c>
      <c r="B74" s="245" t="s">
        <v>1382</v>
      </c>
      <c r="C74" s="284" t="s">
        <v>1383</v>
      </c>
    </row>
    <row r="75" spans="1:3" x14ac:dyDescent="0.2">
      <c r="A75" s="285" t="s">
        <v>1412</v>
      </c>
      <c r="B75" s="245" t="s">
        <v>1382</v>
      </c>
      <c r="C75" s="284" t="s">
        <v>1383</v>
      </c>
    </row>
    <row r="76" spans="1:3" x14ac:dyDescent="0.2">
      <c r="A76" s="285" t="s">
        <v>1414</v>
      </c>
      <c r="B76" s="245" t="s">
        <v>1382</v>
      </c>
      <c r="C76" s="284" t="s">
        <v>1383</v>
      </c>
    </row>
    <row r="77" spans="1:3" x14ac:dyDescent="0.2">
      <c r="A77" s="283" t="s">
        <v>1416</v>
      </c>
      <c r="B77" s="245" t="s">
        <v>1382</v>
      </c>
      <c r="C77" s="284" t="s">
        <v>1383</v>
      </c>
    </row>
    <row r="78" spans="1:3" x14ac:dyDescent="0.2">
      <c r="A78" s="283" t="s">
        <v>1441</v>
      </c>
      <c r="B78" s="245" t="s">
        <v>1382</v>
      </c>
      <c r="C78" s="284" t="s">
        <v>1383</v>
      </c>
    </row>
    <row r="79" spans="1:3" x14ac:dyDescent="0.2">
      <c r="A79" s="283" t="s">
        <v>1420</v>
      </c>
      <c r="B79" s="245" t="s">
        <v>1382</v>
      </c>
      <c r="C79" s="284" t="s">
        <v>1383</v>
      </c>
    </row>
    <row r="80" spans="1:3" x14ac:dyDescent="0.2">
      <c r="A80" s="293" t="s">
        <v>1422</v>
      </c>
      <c r="B80" s="294" t="s">
        <v>1382</v>
      </c>
      <c r="C80" s="295" t="s">
        <v>1383</v>
      </c>
    </row>
    <row r="81" spans="1:4" ht="12.6" customHeight="1" x14ac:dyDescent="0.2">
      <c r="A81" s="657" t="s">
        <v>1464</v>
      </c>
      <c r="B81" s="657"/>
      <c r="C81" s="657"/>
      <c r="D81" s="296"/>
    </row>
    <row r="82" spans="1:4" x14ac:dyDescent="0.2">
      <c r="A82" s="297" t="s">
        <v>1465</v>
      </c>
      <c r="B82" s="251"/>
      <c r="C82" s="669"/>
      <c r="D82" s="669"/>
    </row>
    <row r="83" spans="1:4" x14ac:dyDescent="0.2">
      <c r="A83" s="297" t="s">
        <v>1466</v>
      </c>
      <c r="B83" s="251" t="s">
        <v>1467</v>
      </c>
      <c r="C83" s="298">
        <f>9516*1.03*1.03*1.18</f>
        <v>11912.718792</v>
      </c>
      <c r="D83" s="299" t="s">
        <v>1468</v>
      </c>
    </row>
    <row r="84" spans="1:4" x14ac:dyDescent="0.2">
      <c r="A84" s="297" t="s">
        <v>1469</v>
      </c>
      <c r="B84" s="251" t="s">
        <v>1470</v>
      </c>
      <c r="C84" s="298">
        <f>21060*1.03*1.03*1.18</f>
        <v>26364.21372</v>
      </c>
      <c r="D84" s="299" t="s">
        <v>1468</v>
      </c>
    </row>
    <row r="85" spans="1:4" x14ac:dyDescent="0.2">
      <c r="A85" s="297" t="s">
        <v>1471</v>
      </c>
      <c r="B85" s="251" t="s">
        <v>1472</v>
      </c>
      <c r="C85" s="298">
        <f>26520*1.03*1.03*1.18</f>
        <v>33199.380239999999</v>
      </c>
      <c r="D85" s="299" t="s">
        <v>1468</v>
      </c>
    </row>
    <row r="86" spans="1:4" x14ac:dyDescent="0.2">
      <c r="A86" s="297" t="s">
        <v>1473</v>
      </c>
      <c r="B86" s="251" t="s">
        <v>1474</v>
      </c>
      <c r="C86" s="298">
        <f>45240*1.03*1.03*1.18</f>
        <v>56634.236880000011</v>
      </c>
      <c r="D86" s="299" t="s">
        <v>1468</v>
      </c>
    </row>
    <row r="87" spans="1:4" x14ac:dyDescent="0.2">
      <c r="A87" s="297" t="s">
        <v>1475</v>
      </c>
      <c r="B87" s="251" t="s">
        <v>1476</v>
      </c>
      <c r="C87" s="298">
        <f>54600*1.03*1.03*1.18</f>
        <v>68351.665199999989</v>
      </c>
      <c r="D87" s="299" t="s">
        <v>1468</v>
      </c>
    </row>
    <row r="88" spans="1:4" x14ac:dyDescent="0.2">
      <c r="A88" s="297" t="s">
        <v>1477</v>
      </c>
      <c r="B88" s="251" t="s">
        <v>1478</v>
      </c>
      <c r="C88" s="298">
        <f>98280*1.03*1.03*1.18</f>
        <v>123032.99736000001</v>
      </c>
      <c r="D88" s="299" t="s">
        <v>1468</v>
      </c>
    </row>
    <row r="89" spans="1:4" x14ac:dyDescent="0.2">
      <c r="A89" s="297" t="s">
        <v>1479</v>
      </c>
      <c r="B89" s="251" t="s">
        <v>1480</v>
      </c>
      <c r="C89" s="298">
        <f>137280*1.03*1.03*1.18</f>
        <v>171855.61535999997</v>
      </c>
      <c r="D89" s="299" t="s">
        <v>1468</v>
      </c>
    </row>
    <row r="90" spans="1:4" x14ac:dyDescent="0.2">
      <c r="A90" s="297" t="s">
        <v>1481</v>
      </c>
      <c r="B90" s="251" t="s">
        <v>1482</v>
      </c>
      <c r="C90" s="298">
        <f>449280*1.03*1.03*1.18</f>
        <v>562436.55936000007</v>
      </c>
      <c r="D90" s="299" t="s">
        <v>1468</v>
      </c>
    </row>
    <row r="91" spans="1:4" x14ac:dyDescent="0.2">
      <c r="A91" s="297" t="s">
        <v>1483</v>
      </c>
      <c r="B91" s="251" t="s">
        <v>1484</v>
      </c>
      <c r="C91" s="298">
        <f>772200*1.03*1.03*1.18</f>
        <v>966687.83639999991</v>
      </c>
      <c r="D91" s="299" t="s">
        <v>1468</v>
      </c>
    </row>
    <row r="92" spans="1:4" x14ac:dyDescent="0.2">
      <c r="A92" s="297" t="s">
        <v>1485</v>
      </c>
      <c r="B92" s="251" t="s">
        <v>1451</v>
      </c>
      <c r="C92" s="298">
        <f>4212*1.03*1.03*1.18</f>
        <v>5272.8427439999996</v>
      </c>
      <c r="D92" s="299" t="s">
        <v>1468</v>
      </c>
    </row>
    <row r="93" spans="1:4" x14ac:dyDescent="0.2">
      <c r="A93" s="670" t="s">
        <v>1486</v>
      </c>
      <c r="B93" s="670"/>
      <c r="C93" s="670"/>
      <c r="D93" s="670"/>
    </row>
    <row r="94" spans="1:4" x14ac:dyDescent="0.2">
      <c r="A94" s="288" t="s">
        <v>1487</v>
      </c>
      <c r="B94" s="251"/>
      <c r="C94" s="659"/>
      <c r="D94" s="659"/>
    </row>
    <row r="95" spans="1:4" x14ac:dyDescent="0.2">
      <c r="A95" s="288" t="s">
        <v>1488</v>
      </c>
      <c r="B95" s="292" t="s">
        <v>1489</v>
      </c>
      <c r="C95" s="668">
        <v>28550</v>
      </c>
      <c r="D95" s="668"/>
    </row>
    <row r="96" spans="1:4" x14ac:dyDescent="0.2">
      <c r="A96" s="288" t="s">
        <v>1490</v>
      </c>
      <c r="B96" s="248" t="s">
        <v>1491</v>
      </c>
      <c r="C96" s="668">
        <f>C95*2</f>
        <v>57100</v>
      </c>
      <c r="D96" s="668"/>
    </row>
    <row r="97" spans="1:4" x14ac:dyDescent="0.2">
      <c r="A97" s="288" t="s">
        <v>1492</v>
      </c>
      <c r="B97" s="248" t="s">
        <v>1493</v>
      </c>
      <c r="C97" s="668">
        <f>C95*3</f>
        <v>85650</v>
      </c>
      <c r="D97" s="668"/>
    </row>
    <row r="98" spans="1:4" x14ac:dyDescent="0.2">
      <c r="A98" s="288" t="s">
        <v>1494</v>
      </c>
      <c r="B98" s="248" t="s">
        <v>1495</v>
      </c>
      <c r="C98" s="668">
        <f>C95*4</f>
        <v>114200</v>
      </c>
      <c r="D98" s="668"/>
    </row>
    <row r="99" spans="1:4" x14ac:dyDescent="0.2">
      <c r="A99" s="288" t="s">
        <v>1496</v>
      </c>
      <c r="B99" s="248" t="s">
        <v>1497</v>
      </c>
      <c r="C99" s="668">
        <f>C95*5</f>
        <v>142750</v>
      </c>
      <c r="D99" s="668"/>
    </row>
    <row r="100" spans="1:4" x14ac:dyDescent="0.2">
      <c r="A100" s="288" t="s">
        <v>1498</v>
      </c>
      <c r="B100" s="248" t="s">
        <v>1499</v>
      </c>
      <c r="C100" s="668">
        <f>C95*6</f>
        <v>171300</v>
      </c>
      <c r="D100" s="668"/>
    </row>
    <row r="101" spans="1:4" x14ac:dyDescent="0.2">
      <c r="A101" s="288" t="s">
        <v>1500</v>
      </c>
      <c r="B101" s="248" t="s">
        <v>1501</v>
      </c>
      <c r="C101" s="668">
        <f>C95*7</f>
        <v>199850</v>
      </c>
      <c r="D101" s="668"/>
    </row>
    <row r="102" spans="1:4" x14ac:dyDescent="0.2">
      <c r="A102" s="288" t="s">
        <v>1502</v>
      </c>
      <c r="B102" s="248" t="s">
        <v>1503</v>
      </c>
      <c r="C102" s="668">
        <f>C95*8</f>
        <v>228400</v>
      </c>
      <c r="D102" s="668"/>
    </row>
    <row r="103" spans="1:4" x14ac:dyDescent="0.2">
      <c r="A103" s="288" t="s">
        <v>1504</v>
      </c>
      <c r="B103" s="248" t="s">
        <v>1505</v>
      </c>
      <c r="C103" s="668">
        <f>C102+15200</f>
        <v>243600</v>
      </c>
      <c r="D103" s="668"/>
    </row>
    <row r="104" spans="1:4" x14ac:dyDescent="0.2">
      <c r="A104" s="288" t="s">
        <v>1506</v>
      </c>
      <c r="B104" s="248" t="s">
        <v>1507</v>
      </c>
      <c r="C104" s="668">
        <f>C103+8400</f>
        <v>252000</v>
      </c>
      <c r="D104" s="668"/>
    </row>
    <row r="105" spans="1:4" x14ac:dyDescent="0.2">
      <c r="A105" s="288" t="s">
        <v>1508</v>
      </c>
      <c r="B105" s="248" t="s">
        <v>1509</v>
      </c>
      <c r="C105" s="668">
        <f>C104+4700</f>
        <v>256700</v>
      </c>
      <c r="D105" s="668"/>
    </row>
    <row r="106" spans="1:4" x14ac:dyDescent="0.2">
      <c r="A106" s="288" t="s">
        <v>1510</v>
      </c>
      <c r="B106" s="248" t="s">
        <v>1511</v>
      </c>
      <c r="C106" s="668">
        <f>C105+7900</f>
        <v>264600</v>
      </c>
      <c r="D106" s="668"/>
    </row>
    <row r="107" spans="1:4" x14ac:dyDescent="0.2">
      <c r="A107" s="288" t="s">
        <v>1512</v>
      </c>
      <c r="B107" s="248" t="s">
        <v>1513</v>
      </c>
      <c r="C107" s="668">
        <f>C106+22600</f>
        <v>287200</v>
      </c>
      <c r="D107" s="668"/>
    </row>
    <row r="108" spans="1:4" x14ac:dyDescent="0.2">
      <c r="A108" s="288" t="s">
        <v>1514</v>
      </c>
      <c r="B108" s="248" t="s">
        <v>1515</v>
      </c>
      <c r="C108" s="668">
        <f>C107+22700</f>
        <v>309900</v>
      </c>
      <c r="D108" s="668"/>
    </row>
    <row r="109" spans="1:4" x14ac:dyDescent="0.2">
      <c r="A109" s="288" t="s">
        <v>1516</v>
      </c>
      <c r="B109" s="248" t="s">
        <v>1517</v>
      </c>
      <c r="C109" s="668">
        <f>C108+22600</f>
        <v>332500</v>
      </c>
      <c r="D109" s="668"/>
    </row>
    <row r="110" spans="1:4" x14ac:dyDescent="0.2">
      <c r="A110" s="288" t="s">
        <v>1518</v>
      </c>
      <c r="B110" s="251" t="s">
        <v>1519</v>
      </c>
      <c r="C110" s="668">
        <f>C109+25400</f>
        <v>357900</v>
      </c>
      <c r="D110" s="668"/>
    </row>
    <row r="111" spans="1:4" x14ac:dyDescent="0.2">
      <c r="A111" s="670" t="s">
        <v>1520</v>
      </c>
      <c r="B111" s="670"/>
      <c r="C111" s="670"/>
      <c r="D111" s="670"/>
    </row>
    <row r="112" spans="1:4" x14ac:dyDescent="0.2">
      <c r="A112" s="288" t="s">
        <v>1487</v>
      </c>
      <c r="B112" s="251"/>
      <c r="C112" s="659"/>
      <c r="D112" s="659"/>
    </row>
    <row r="113" spans="1:4" x14ac:dyDescent="0.2">
      <c r="A113" s="288" t="s">
        <v>1488</v>
      </c>
      <c r="B113" s="251" t="s">
        <v>1521</v>
      </c>
      <c r="C113" s="675">
        <v>57100</v>
      </c>
      <c r="D113" s="675"/>
    </row>
    <row r="114" spans="1:4" x14ac:dyDescent="0.2">
      <c r="A114" s="288" t="s">
        <v>1490</v>
      </c>
      <c r="B114" s="251" t="s">
        <v>1522</v>
      </c>
      <c r="C114" s="675">
        <f>C98</f>
        <v>114200</v>
      </c>
      <c r="D114" s="675"/>
    </row>
    <row r="115" spans="1:4" x14ac:dyDescent="0.2">
      <c r="A115" s="288" t="s">
        <v>1492</v>
      </c>
      <c r="B115" s="251" t="s">
        <v>1523</v>
      </c>
      <c r="C115" s="675">
        <f>C100</f>
        <v>171300</v>
      </c>
      <c r="D115" s="675"/>
    </row>
    <row r="116" spans="1:4" x14ac:dyDescent="0.2">
      <c r="A116" s="288" t="s">
        <v>1494</v>
      </c>
      <c r="B116" s="251" t="s">
        <v>1524</v>
      </c>
      <c r="C116" s="675">
        <f>C102</f>
        <v>228400</v>
      </c>
      <c r="D116" s="675"/>
    </row>
    <row r="117" spans="1:4" x14ac:dyDescent="0.2">
      <c r="A117" s="288" t="s">
        <v>1496</v>
      </c>
      <c r="B117" s="251" t="s">
        <v>1525</v>
      </c>
      <c r="C117" s="675">
        <f>C104</f>
        <v>252000</v>
      </c>
      <c r="D117" s="675"/>
    </row>
    <row r="118" spans="1:4" x14ac:dyDescent="0.2">
      <c r="A118" s="288" t="s">
        <v>1498</v>
      </c>
      <c r="B118" s="251" t="s">
        <v>1526</v>
      </c>
      <c r="C118" s="675">
        <f>C106</f>
        <v>264600</v>
      </c>
      <c r="D118" s="675"/>
    </row>
    <row r="119" spans="1:4" x14ac:dyDescent="0.2">
      <c r="A119" s="288" t="s">
        <v>1500</v>
      </c>
      <c r="B119" s="251" t="s">
        <v>1527</v>
      </c>
      <c r="C119" s="675">
        <f>C108</f>
        <v>309900</v>
      </c>
      <c r="D119" s="675"/>
    </row>
    <row r="120" spans="1:4" x14ac:dyDescent="0.2">
      <c r="A120" s="288" t="s">
        <v>1502</v>
      </c>
      <c r="B120" s="251" t="s">
        <v>1528</v>
      </c>
      <c r="C120" s="675">
        <f>C110</f>
        <v>357900</v>
      </c>
      <c r="D120" s="675"/>
    </row>
    <row r="121" spans="1:4" x14ac:dyDescent="0.2">
      <c r="A121" s="670" t="s">
        <v>1529</v>
      </c>
      <c r="B121" s="670"/>
      <c r="C121" s="670"/>
      <c r="D121" s="670"/>
    </row>
    <row r="122" spans="1:4" ht="14.45" customHeight="1" x14ac:dyDescent="0.2">
      <c r="A122" s="288" t="s">
        <v>1487</v>
      </c>
      <c r="B122" s="251"/>
      <c r="C122" s="659"/>
      <c r="D122" s="659"/>
    </row>
    <row r="123" spans="1:4" x14ac:dyDescent="0.2">
      <c r="A123" s="288" t="s">
        <v>1530</v>
      </c>
      <c r="B123" s="251" t="s">
        <v>1531</v>
      </c>
      <c r="C123" s="298">
        <f>1055*1.03</f>
        <v>1086.6500000000001</v>
      </c>
      <c r="D123" s="300" t="s">
        <v>1468</v>
      </c>
    </row>
    <row r="124" spans="1:4" x14ac:dyDescent="0.2">
      <c r="A124" s="288" t="s">
        <v>1532</v>
      </c>
      <c r="B124" s="251" t="s">
        <v>1533</v>
      </c>
      <c r="C124" s="298">
        <f>1625*1.03</f>
        <v>1673.75</v>
      </c>
      <c r="D124" s="300" t="s">
        <v>1468</v>
      </c>
    </row>
    <row r="125" spans="1:4" x14ac:dyDescent="0.2">
      <c r="A125" s="670" t="s">
        <v>1534</v>
      </c>
      <c r="B125" s="670"/>
      <c r="C125" s="670"/>
      <c r="D125" s="670"/>
    </row>
    <row r="126" spans="1:4" x14ac:dyDescent="0.2">
      <c r="A126" s="288" t="s">
        <v>1487</v>
      </c>
      <c r="B126" s="251"/>
      <c r="C126" s="659"/>
      <c r="D126" s="659"/>
    </row>
    <row r="127" spans="1:4" x14ac:dyDescent="0.2">
      <c r="A127" s="288" t="s">
        <v>1530</v>
      </c>
      <c r="B127" s="248" t="s">
        <v>1535</v>
      </c>
      <c r="C127" s="675">
        <v>18000</v>
      </c>
      <c r="D127" s="675"/>
    </row>
    <row r="128" spans="1:4" x14ac:dyDescent="0.2">
      <c r="A128" s="288" t="s">
        <v>1532</v>
      </c>
      <c r="B128" s="248" t="s">
        <v>1536</v>
      </c>
      <c r="C128" s="675">
        <v>36000</v>
      </c>
      <c r="D128" s="675"/>
    </row>
    <row r="129" spans="1:4" x14ac:dyDescent="0.2">
      <c r="A129" s="670" t="s">
        <v>1537</v>
      </c>
      <c r="B129" s="670"/>
      <c r="C129" s="670"/>
      <c r="D129" s="670"/>
    </row>
    <row r="130" spans="1:4" ht="63.75" x14ac:dyDescent="0.2">
      <c r="A130" s="288" t="s">
        <v>1538</v>
      </c>
      <c r="B130" s="251" t="s">
        <v>1539</v>
      </c>
      <c r="C130" s="675">
        <v>18250</v>
      </c>
      <c r="D130" s="675"/>
    </row>
    <row r="131" spans="1:4" ht="25.5" x14ac:dyDescent="0.2">
      <c r="A131" s="288" t="s">
        <v>1540</v>
      </c>
      <c r="B131" s="251" t="s">
        <v>1541</v>
      </c>
      <c r="C131" s="675">
        <v>11000</v>
      </c>
      <c r="D131" s="675"/>
    </row>
    <row r="132" spans="1:4" ht="38.25" x14ac:dyDescent="0.2">
      <c r="A132" s="288" t="s">
        <v>1542</v>
      </c>
      <c r="B132" s="251" t="s">
        <v>1543</v>
      </c>
      <c r="C132" s="675">
        <v>8500</v>
      </c>
      <c r="D132" s="675"/>
    </row>
    <row r="133" spans="1:4" x14ac:dyDescent="0.2">
      <c r="A133" s="676" t="s">
        <v>1544</v>
      </c>
      <c r="B133" s="676"/>
      <c r="C133" s="676"/>
      <c r="D133" s="676"/>
    </row>
    <row r="134" spans="1:4" x14ac:dyDescent="0.2">
      <c r="A134" s="677" t="s">
        <v>1545</v>
      </c>
      <c r="B134" s="677"/>
      <c r="C134" s="677"/>
      <c r="D134" s="677"/>
    </row>
    <row r="135" spans="1:4" ht="63.75" x14ac:dyDescent="0.2">
      <c r="A135" s="288" t="s">
        <v>1546</v>
      </c>
      <c r="B135" s="251" t="s">
        <v>1547</v>
      </c>
      <c r="C135" s="675">
        <v>18250</v>
      </c>
      <c r="D135" s="675"/>
    </row>
    <row r="136" spans="1:4" ht="25.5" x14ac:dyDescent="0.2">
      <c r="A136" s="288" t="s">
        <v>1540</v>
      </c>
      <c r="B136" s="251" t="s">
        <v>1548</v>
      </c>
      <c r="C136" s="675">
        <v>13000</v>
      </c>
      <c r="D136" s="675"/>
    </row>
    <row r="137" spans="1:4" ht="38.25" x14ac:dyDescent="0.2">
      <c r="A137" s="288" t="s">
        <v>1549</v>
      </c>
      <c r="B137" s="251" t="s">
        <v>1550</v>
      </c>
      <c r="C137" s="675">
        <v>13000</v>
      </c>
      <c r="D137" s="675"/>
    </row>
    <row r="138" spans="1:4" x14ac:dyDescent="0.2">
      <c r="A138" s="676" t="s">
        <v>1544</v>
      </c>
      <c r="B138" s="676"/>
      <c r="C138" s="676"/>
      <c r="D138" s="676"/>
    </row>
    <row r="139" spans="1:4" x14ac:dyDescent="0.2">
      <c r="A139" s="694" t="s">
        <v>1551</v>
      </c>
      <c r="B139" s="695"/>
      <c r="C139" s="695"/>
      <c r="D139" s="695"/>
    </row>
    <row r="140" spans="1:4" ht="31.15" customHeight="1" x14ac:dyDescent="0.2">
      <c r="A140" s="686" t="s">
        <v>1552</v>
      </c>
      <c r="B140" s="687"/>
      <c r="C140" s="687"/>
      <c r="D140" s="688"/>
    </row>
    <row r="141" spans="1:4" x14ac:dyDescent="0.2">
      <c r="A141" s="301" t="s">
        <v>1555</v>
      </c>
      <c r="B141" s="302" t="s">
        <v>1556</v>
      </c>
      <c r="C141" s="303">
        <v>1007.8102418181818</v>
      </c>
      <c r="D141" s="304" t="s">
        <v>1557</v>
      </c>
    </row>
    <row r="142" spans="1:4" x14ac:dyDescent="0.2">
      <c r="A142" s="301" t="s">
        <v>1558</v>
      </c>
      <c r="B142" s="302" t="s">
        <v>1559</v>
      </c>
      <c r="C142" s="303">
        <v>1212.5929690909093</v>
      </c>
      <c r="D142" s="304" t="s">
        <v>1557</v>
      </c>
    </row>
    <row r="143" spans="1:4" x14ac:dyDescent="0.2">
      <c r="A143" s="689" t="s">
        <v>1560</v>
      </c>
      <c r="B143" s="690"/>
      <c r="C143" s="690"/>
      <c r="D143" s="690"/>
    </row>
    <row r="144" spans="1:4" ht="36.6" customHeight="1" x14ac:dyDescent="0.2">
      <c r="A144" s="691" t="s">
        <v>1561</v>
      </c>
      <c r="B144" s="692"/>
      <c r="C144" s="692"/>
      <c r="D144" s="693"/>
    </row>
    <row r="145" spans="1:4" x14ac:dyDescent="0.2">
      <c r="A145" s="305" t="s">
        <v>1562</v>
      </c>
      <c r="B145" s="306" t="s">
        <v>1563</v>
      </c>
      <c r="C145" s="303">
        <v>1182.8685268181819</v>
      </c>
      <c r="D145" s="304" t="s">
        <v>1557</v>
      </c>
    </row>
    <row r="146" spans="1:4" x14ac:dyDescent="0.2">
      <c r="A146" s="305" t="s">
        <v>1564</v>
      </c>
      <c r="B146" s="306" t="s">
        <v>1565</v>
      </c>
      <c r="C146" s="303">
        <v>1402.0010268181818</v>
      </c>
      <c r="D146" s="304" t="s">
        <v>1557</v>
      </c>
    </row>
    <row r="147" spans="1:4" x14ac:dyDescent="0.2">
      <c r="A147" s="307" t="s">
        <v>1566</v>
      </c>
      <c r="B147" s="306" t="s">
        <v>1567</v>
      </c>
      <c r="C147" s="290">
        <v>1405.1818540909092</v>
      </c>
      <c r="D147" s="304" t="s">
        <v>1557</v>
      </c>
    </row>
    <row r="148" spans="1:4" x14ac:dyDescent="0.2">
      <c r="A148" s="305" t="s">
        <v>1568</v>
      </c>
      <c r="B148" s="306" t="s">
        <v>1569</v>
      </c>
      <c r="C148" s="303">
        <v>1453.4862790909092</v>
      </c>
      <c r="D148" s="304" t="s">
        <v>1557</v>
      </c>
    </row>
    <row r="149" spans="1:4" x14ac:dyDescent="0.2">
      <c r="A149" s="305" t="s">
        <v>1570</v>
      </c>
      <c r="B149" s="306" t="s">
        <v>1571</v>
      </c>
      <c r="C149" s="303">
        <v>1659.2802790909095</v>
      </c>
      <c r="D149" s="304" t="s">
        <v>1557</v>
      </c>
    </row>
    <row r="150" spans="1:4" x14ac:dyDescent="0.2">
      <c r="A150" s="307" t="s">
        <v>1572</v>
      </c>
      <c r="B150" s="306" t="s">
        <v>1573</v>
      </c>
      <c r="C150" s="290">
        <v>1744.3741972727273</v>
      </c>
      <c r="D150" s="304" t="s">
        <v>1557</v>
      </c>
    </row>
    <row r="151" spans="1:4" x14ac:dyDescent="0.2">
      <c r="A151" s="305" t="s">
        <v>1574</v>
      </c>
      <c r="B151" s="308" t="s">
        <v>1575</v>
      </c>
      <c r="C151" s="290">
        <v>1878.9024972727275</v>
      </c>
      <c r="D151" s="304" t="s">
        <v>1557</v>
      </c>
    </row>
    <row r="152" spans="1:4" x14ac:dyDescent="0.2">
      <c r="A152" s="305" t="s">
        <v>1576</v>
      </c>
      <c r="B152" s="306" t="s">
        <v>1577</v>
      </c>
      <c r="C152" s="290">
        <v>2102.7415822727276</v>
      </c>
      <c r="D152" s="304" t="s">
        <v>1557</v>
      </c>
    </row>
    <row r="153" spans="1:4" x14ac:dyDescent="0.2">
      <c r="A153" s="307" t="s">
        <v>1578</v>
      </c>
      <c r="B153" s="306" t="s">
        <v>1579</v>
      </c>
      <c r="C153" s="290">
        <v>2151.0931063636367</v>
      </c>
      <c r="D153" s="304" t="s">
        <v>1557</v>
      </c>
    </row>
    <row r="154" spans="1:4" x14ac:dyDescent="0.2">
      <c r="A154" s="305" t="s">
        <v>1580</v>
      </c>
      <c r="B154" s="306" t="s">
        <v>1581</v>
      </c>
      <c r="C154" s="290">
        <v>2556.2405163636363</v>
      </c>
      <c r="D154" s="304" t="s">
        <v>1557</v>
      </c>
    </row>
    <row r="155" spans="1:4" x14ac:dyDescent="0.2">
      <c r="A155" s="305" t="s">
        <v>1582</v>
      </c>
      <c r="B155" s="306" t="s">
        <v>1583</v>
      </c>
      <c r="C155" s="290">
        <v>2775.3730163636365</v>
      </c>
      <c r="D155" s="304" t="s">
        <v>1557</v>
      </c>
    </row>
    <row r="156" spans="1:4" x14ac:dyDescent="0.2">
      <c r="A156" s="307" t="s">
        <v>1584</v>
      </c>
      <c r="B156" s="306" t="s">
        <v>1585</v>
      </c>
      <c r="C156" s="290">
        <v>2572.3172245454548</v>
      </c>
      <c r="D156" s="304" t="s">
        <v>1557</v>
      </c>
    </row>
    <row r="157" spans="1:4" x14ac:dyDescent="0.2">
      <c r="A157" s="305" t="s">
        <v>1586</v>
      </c>
      <c r="B157" s="306" t="s">
        <v>1587</v>
      </c>
      <c r="C157" s="290">
        <v>3062.0688345454546</v>
      </c>
      <c r="D157" s="304" t="s">
        <v>1557</v>
      </c>
    </row>
    <row r="158" spans="1:4" ht="13.5" thickBot="1" x14ac:dyDescent="0.25">
      <c r="A158" s="309" t="s">
        <v>1588</v>
      </c>
      <c r="B158" s="310" t="s">
        <v>1589</v>
      </c>
      <c r="C158" s="311">
        <v>3288.6688345454545</v>
      </c>
      <c r="D158" s="312" t="s">
        <v>1557</v>
      </c>
    </row>
    <row r="159" spans="1:4" x14ac:dyDescent="0.2">
      <c r="A159" s="683" t="s">
        <v>1590</v>
      </c>
      <c r="B159" s="684"/>
      <c r="C159" s="684"/>
      <c r="D159" s="684"/>
    </row>
    <row r="160" spans="1:4" ht="40.9" customHeight="1" x14ac:dyDescent="0.2">
      <c r="A160" s="685" t="s">
        <v>1591</v>
      </c>
      <c r="B160" s="685"/>
      <c r="C160" s="685"/>
      <c r="D160" s="685"/>
    </row>
    <row r="161" spans="1:4" x14ac:dyDescent="0.2">
      <c r="A161" s="305" t="s">
        <v>1592</v>
      </c>
      <c r="B161" s="306" t="s">
        <v>1593</v>
      </c>
      <c r="C161" s="290">
        <v>3900.9069677272728</v>
      </c>
      <c r="D161" s="304" t="s">
        <v>1557</v>
      </c>
    </row>
    <row r="162" spans="1:4" x14ac:dyDescent="0.2">
      <c r="A162" s="305" t="s">
        <v>1594</v>
      </c>
      <c r="B162" s="306" t="s">
        <v>1595</v>
      </c>
      <c r="C162" s="290">
        <v>4399.919307727273</v>
      </c>
      <c r="D162" s="304" t="s">
        <v>1557</v>
      </c>
    </row>
    <row r="163" spans="1:4" x14ac:dyDescent="0.2">
      <c r="A163" s="305" t="s">
        <v>1596</v>
      </c>
      <c r="B163" s="306" t="s">
        <v>1597</v>
      </c>
      <c r="C163" s="290">
        <v>4626.5193077272725</v>
      </c>
      <c r="D163" s="304" t="s">
        <v>1557</v>
      </c>
    </row>
    <row r="164" spans="1:4" x14ac:dyDescent="0.2">
      <c r="A164" s="678" t="s">
        <v>1598</v>
      </c>
      <c r="B164" s="679"/>
      <c r="C164" s="679"/>
      <c r="D164" s="679"/>
    </row>
    <row r="165" spans="1:4" ht="38.450000000000003" customHeight="1" x14ac:dyDescent="0.2">
      <c r="A165" s="680" t="s">
        <v>1599</v>
      </c>
      <c r="B165" s="681"/>
      <c r="C165" s="681"/>
      <c r="D165" s="682"/>
    </row>
    <row r="166" spans="1:4" x14ac:dyDescent="0.2">
      <c r="A166" s="305" t="s">
        <v>1600</v>
      </c>
      <c r="B166" s="306" t="s">
        <v>1601</v>
      </c>
      <c r="C166" s="290">
        <v>6354.2681813636364</v>
      </c>
      <c r="D166" s="304" t="s">
        <v>1557</v>
      </c>
    </row>
    <row r="167" spans="1:4" x14ac:dyDescent="0.2">
      <c r="A167" s="305" t="s">
        <v>1602</v>
      </c>
      <c r="B167" s="306" t="s">
        <v>1603</v>
      </c>
      <c r="C167" s="290">
        <v>6906.0247613636366</v>
      </c>
      <c r="D167" s="304" t="s">
        <v>1557</v>
      </c>
    </row>
    <row r="168" spans="1:4" x14ac:dyDescent="0.2">
      <c r="A168" s="305" t="s">
        <v>1604</v>
      </c>
      <c r="B168" s="306" t="s">
        <v>1605</v>
      </c>
      <c r="C168" s="290">
        <v>7132.6247613636369</v>
      </c>
      <c r="D168" s="304" t="s">
        <v>1557</v>
      </c>
    </row>
    <row r="169" spans="1:4" x14ac:dyDescent="0.2">
      <c r="A169" s="678" t="s">
        <v>1606</v>
      </c>
      <c r="B169" s="679"/>
      <c r="C169" s="679"/>
      <c r="D169" s="679"/>
    </row>
    <row r="170" spans="1:4" ht="43.9" customHeight="1" x14ac:dyDescent="0.2">
      <c r="A170" s="702" t="s">
        <v>1607</v>
      </c>
      <c r="B170" s="703"/>
      <c r="C170" s="703"/>
      <c r="D170" s="704"/>
    </row>
    <row r="171" spans="1:4" ht="32.450000000000003" customHeight="1" x14ac:dyDescent="0.2">
      <c r="A171" s="313" t="s">
        <v>1608</v>
      </c>
      <c r="B171" s="314" t="s">
        <v>1609</v>
      </c>
      <c r="C171" s="315">
        <v>790.82079999999996</v>
      </c>
      <c r="D171" s="316" t="s">
        <v>1557</v>
      </c>
    </row>
    <row r="172" spans="1:4" x14ac:dyDescent="0.2">
      <c r="A172" s="678" t="s">
        <v>1610</v>
      </c>
      <c r="B172" s="679"/>
      <c r="C172" s="679"/>
      <c r="D172" s="679"/>
    </row>
    <row r="173" spans="1:4" ht="66.599999999999994" customHeight="1" x14ac:dyDescent="0.2">
      <c r="A173" s="702" t="s">
        <v>1611</v>
      </c>
      <c r="B173" s="703"/>
      <c r="C173" s="703"/>
      <c r="D173" s="704"/>
    </row>
    <row r="174" spans="1:4" ht="25.5" x14ac:dyDescent="0.2">
      <c r="A174" s="317" t="s">
        <v>1612</v>
      </c>
      <c r="B174" s="318" t="s">
        <v>1613</v>
      </c>
      <c r="C174" s="319">
        <v>1334.7334000000001</v>
      </c>
      <c r="D174" s="320" t="s">
        <v>1557</v>
      </c>
    </row>
    <row r="175" spans="1:4" ht="63.6" customHeight="1" x14ac:dyDescent="0.2">
      <c r="A175" s="702" t="s">
        <v>1614</v>
      </c>
      <c r="B175" s="703"/>
      <c r="C175" s="705"/>
      <c r="D175" s="706"/>
    </row>
    <row r="176" spans="1:4" ht="13.5" thickBot="1" x14ac:dyDescent="0.25">
      <c r="A176" s="321" t="s">
        <v>1615</v>
      </c>
      <c r="B176" s="322" t="s">
        <v>1616</v>
      </c>
      <c r="C176" s="323">
        <v>1565.1173999999999</v>
      </c>
      <c r="D176" s="324" t="s">
        <v>1557</v>
      </c>
    </row>
    <row r="177" spans="1:4" x14ac:dyDescent="0.2">
      <c r="A177" s="694" t="s">
        <v>1617</v>
      </c>
      <c r="B177" s="695"/>
      <c r="C177" s="695"/>
      <c r="D177" s="695"/>
    </row>
    <row r="178" spans="1:4" ht="64.900000000000006" customHeight="1" x14ac:dyDescent="0.2">
      <c r="A178" s="699" t="s">
        <v>1618</v>
      </c>
      <c r="B178" s="700"/>
      <c r="C178" s="701"/>
      <c r="D178" s="701"/>
    </row>
    <row r="179" spans="1:4" x14ac:dyDescent="0.2">
      <c r="A179" s="325" t="s">
        <v>1619</v>
      </c>
      <c r="B179" s="326" t="s">
        <v>1620</v>
      </c>
      <c r="C179" s="290">
        <v>1475.5904536363637</v>
      </c>
      <c r="D179" s="327" t="s">
        <v>1557</v>
      </c>
    </row>
    <row r="180" spans="1:4" x14ac:dyDescent="0.2">
      <c r="A180" s="325" t="s">
        <v>1621</v>
      </c>
      <c r="B180" s="326" t="s">
        <v>1622</v>
      </c>
      <c r="C180" s="290">
        <v>1617.3905536363638</v>
      </c>
      <c r="D180" s="327" t="s">
        <v>1557</v>
      </c>
    </row>
    <row r="181" spans="1:4" x14ac:dyDescent="0.2">
      <c r="A181" s="325" t="s">
        <v>1623</v>
      </c>
      <c r="B181" s="326" t="s">
        <v>1624</v>
      </c>
      <c r="C181" s="290">
        <v>1868.9770146363637</v>
      </c>
      <c r="D181" s="327" t="s">
        <v>1557</v>
      </c>
    </row>
    <row r="182" spans="1:4" x14ac:dyDescent="0.2">
      <c r="A182" s="694" t="s">
        <v>1625</v>
      </c>
      <c r="B182" s="695"/>
      <c r="C182" s="695"/>
      <c r="D182" s="695"/>
    </row>
    <row r="183" spans="1:4" ht="37.9" customHeight="1" x14ac:dyDescent="0.2">
      <c r="A183" s="696" t="s">
        <v>1626</v>
      </c>
      <c r="B183" s="697"/>
      <c r="C183" s="697"/>
      <c r="D183" s="698"/>
    </row>
    <row r="184" spans="1:4" x14ac:dyDescent="0.2">
      <c r="A184" s="325" t="s">
        <v>1627</v>
      </c>
      <c r="B184" s="326" t="s">
        <v>1628</v>
      </c>
      <c r="C184" s="290">
        <v>1951.3908447272729</v>
      </c>
      <c r="D184" s="304" t="s">
        <v>1557</v>
      </c>
    </row>
    <row r="185" spans="1:4" x14ac:dyDescent="0.2">
      <c r="A185" s="325" t="s">
        <v>1629</v>
      </c>
      <c r="B185" s="326" t="s">
        <v>1630</v>
      </c>
      <c r="C185" s="290">
        <v>2419.0936567272724</v>
      </c>
      <c r="D185" s="304" t="s">
        <v>1557</v>
      </c>
    </row>
    <row r="186" spans="1:4" x14ac:dyDescent="0.2">
      <c r="A186" s="325" t="s">
        <v>1631</v>
      </c>
      <c r="B186" s="326" t="s">
        <v>1632</v>
      </c>
      <c r="C186" s="290">
        <v>2656.0023087272725</v>
      </c>
      <c r="D186" s="304" t="s">
        <v>1557</v>
      </c>
    </row>
    <row r="187" spans="1:4" x14ac:dyDescent="0.2">
      <c r="A187" s="689" t="s">
        <v>1633</v>
      </c>
      <c r="B187" s="690"/>
      <c r="C187" s="690"/>
      <c r="D187" s="690"/>
    </row>
    <row r="188" spans="1:4" ht="52.9" customHeight="1" x14ac:dyDescent="0.2">
      <c r="A188" s="696" t="s">
        <v>1634</v>
      </c>
      <c r="B188" s="697"/>
      <c r="C188" s="697"/>
      <c r="D188" s="698"/>
    </row>
    <row r="189" spans="1:4" x14ac:dyDescent="0.2">
      <c r="A189" s="328" t="s">
        <v>1635</v>
      </c>
      <c r="B189" s="326" t="s">
        <v>1636</v>
      </c>
      <c r="C189" s="290">
        <v>3098.249522818182</v>
      </c>
      <c r="D189" s="304" t="s">
        <v>1557</v>
      </c>
    </row>
    <row r="190" spans="1:4" x14ac:dyDescent="0.2">
      <c r="A190" s="328" t="s">
        <v>1637</v>
      </c>
      <c r="B190" s="326" t="s">
        <v>1638</v>
      </c>
      <c r="C190" s="290">
        <v>3645.8144148181814</v>
      </c>
      <c r="D190" s="304" t="s">
        <v>1557</v>
      </c>
    </row>
    <row r="191" spans="1:4" ht="13.5" thickBot="1" x14ac:dyDescent="0.25">
      <c r="A191" s="329" t="s">
        <v>1639</v>
      </c>
      <c r="B191" s="330" t="s">
        <v>1640</v>
      </c>
      <c r="C191" s="311">
        <v>3885.1284258181818</v>
      </c>
      <c r="D191" s="312" t="s">
        <v>1557</v>
      </c>
    </row>
    <row r="192" spans="1:4" x14ac:dyDescent="0.2">
      <c r="A192" s="683" t="s">
        <v>1641</v>
      </c>
      <c r="B192" s="719"/>
      <c r="C192" s="684"/>
      <c r="D192" s="684"/>
    </row>
    <row r="193" spans="1:4" ht="57.6" customHeight="1" x14ac:dyDescent="0.2">
      <c r="A193" s="720" t="s">
        <v>1642</v>
      </c>
      <c r="B193" s="720"/>
      <c r="C193" s="685"/>
      <c r="D193" s="685"/>
    </row>
    <row r="194" spans="1:4" x14ac:dyDescent="0.2">
      <c r="A194" s="338" t="s">
        <v>1643</v>
      </c>
      <c r="B194" s="339" t="s">
        <v>1644</v>
      </c>
      <c r="C194" s="340">
        <v>5359.7514098181828</v>
      </c>
      <c r="D194" s="341" t="s">
        <v>1557</v>
      </c>
    </row>
    <row r="195" spans="1:4" x14ac:dyDescent="0.2">
      <c r="A195" s="328" t="s">
        <v>1645</v>
      </c>
      <c r="B195" s="326" t="s">
        <v>1646</v>
      </c>
      <c r="C195" s="290">
        <v>5987.7938068181829</v>
      </c>
      <c r="D195" s="304" t="s">
        <v>1557</v>
      </c>
    </row>
    <row r="196" spans="1:4" x14ac:dyDescent="0.2">
      <c r="A196" s="342" t="s">
        <v>1647</v>
      </c>
      <c r="B196" s="343" t="s">
        <v>1648</v>
      </c>
      <c r="C196" s="344">
        <v>6234.0127318181831</v>
      </c>
      <c r="D196" s="345" t="s">
        <v>1557</v>
      </c>
    </row>
    <row r="197" spans="1:4" x14ac:dyDescent="0.2">
      <c r="A197" s="713" t="s">
        <v>1649</v>
      </c>
      <c r="B197" s="713"/>
      <c r="C197" s="713"/>
      <c r="D197" s="713"/>
    </row>
    <row r="198" spans="1:4" ht="116.45" customHeight="1" x14ac:dyDescent="0.2">
      <c r="A198" s="714" t="s">
        <v>1650</v>
      </c>
      <c r="B198" s="715"/>
      <c r="C198" s="715"/>
      <c r="D198" s="716"/>
    </row>
    <row r="199" spans="1:4" x14ac:dyDescent="0.2">
      <c r="A199" s="331" t="s">
        <v>1651</v>
      </c>
      <c r="B199" s="286" t="s">
        <v>1652</v>
      </c>
      <c r="C199" s="332">
        <v>272</v>
      </c>
      <c r="D199" s="333" t="s">
        <v>1557</v>
      </c>
    </row>
    <row r="200" spans="1:4" x14ac:dyDescent="0.2">
      <c r="A200" s="331" t="s">
        <v>1653</v>
      </c>
      <c r="B200" s="334" t="s">
        <v>1654</v>
      </c>
      <c r="C200" s="332">
        <v>379</v>
      </c>
      <c r="D200" s="333" t="s">
        <v>1557</v>
      </c>
    </row>
    <row r="201" spans="1:4" x14ac:dyDescent="0.2">
      <c r="A201" s="707" t="s">
        <v>1655</v>
      </c>
      <c r="B201" s="707"/>
      <c r="C201" s="707"/>
      <c r="D201" s="707"/>
    </row>
    <row r="202" spans="1:4" ht="204" customHeight="1" x14ac:dyDescent="0.2">
      <c r="A202" s="708" t="s">
        <v>1656</v>
      </c>
      <c r="B202" s="709"/>
      <c r="C202" s="709"/>
      <c r="D202" s="710"/>
    </row>
    <row r="203" spans="1:4" ht="13.5" thickBot="1" x14ac:dyDescent="0.25">
      <c r="A203" s="335" t="s">
        <v>1657</v>
      </c>
      <c r="B203" s="336" t="s">
        <v>1658</v>
      </c>
      <c r="C203" s="311">
        <v>930</v>
      </c>
      <c r="D203" s="337" t="s">
        <v>1557</v>
      </c>
    </row>
    <row r="204" spans="1:4" x14ac:dyDescent="0.2">
      <c r="A204" s="711" t="s">
        <v>1659</v>
      </c>
      <c r="B204" s="712"/>
      <c r="C204" s="712"/>
      <c r="D204" s="712"/>
    </row>
    <row r="205" spans="1:4" ht="228.6" customHeight="1" x14ac:dyDescent="0.2">
      <c r="A205" s="714" t="s">
        <v>1660</v>
      </c>
      <c r="B205" s="715"/>
      <c r="C205" s="715"/>
      <c r="D205" s="716"/>
    </row>
    <row r="206" spans="1:4" ht="11.25" x14ac:dyDescent="0.2">
      <c r="A206" s="717" t="s">
        <v>1553</v>
      </c>
      <c r="B206" s="725" t="s">
        <v>1378</v>
      </c>
      <c r="C206" s="727" t="s">
        <v>1554</v>
      </c>
      <c r="D206" s="728"/>
    </row>
    <row r="207" spans="1:4" ht="11.25" x14ac:dyDescent="0.2">
      <c r="A207" s="718"/>
      <c r="B207" s="726"/>
      <c r="C207" s="729"/>
      <c r="D207" s="730"/>
    </row>
    <row r="208" spans="1:4" x14ac:dyDescent="0.2">
      <c r="A208" s="346" t="s">
        <v>1661</v>
      </c>
      <c r="B208" s="286" t="s">
        <v>1662</v>
      </c>
      <c r="C208" s="332">
        <v>14443.254544090911</v>
      </c>
      <c r="D208" s="347" t="s">
        <v>1557</v>
      </c>
    </row>
    <row r="209" spans="1:5" x14ac:dyDescent="0.2">
      <c r="A209" s="346" t="s">
        <v>1663</v>
      </c>
      <c r="B209" s="286" t="s">
        <v>1664</v>
      </c>
      <c r="C209" s="332">
        <v>21153.987325909093</v>
      </c>
      <c r="D209" s="347" t="s">
        <v>1557</v>
      </c>
    </row>
    <row r="210" spans="1:5" x14ac:dyDescent="0.2">
      <c r="A210" s="711" t="s">
        <v>1665</v>
      </c>
      <c r="B210" s="712"/>
      <c r="C210" s="712"/>
      <c r="D210" s="712"/>
    </row>
    <row r="211" spans="1:5" ht="164.45" customHeight="1" x14ac:dyDescent="0.2">
      <c r="A211" s="731" t="s">
        <v>1666</v>
      </c>
      <c r="B211" s="732"/>
      <c r="C211" s="732"/>
      <c r="D211" s="733"/>
    </row>
    <row r="212" spans="1:5" ht="11.25" x14ac:dyDescent="0.2">
      <c r="A212" s="717" t="s">
        <v>1553</v>
      </c>
      <c r="B212" s="725" t="s">
        <v>1378</v>
      </c>
      <c r="C212" s="727" t="s">
        <v>1554</v>
      </c>
      <c r="D212" s="728"/>
    </row>
    <row r="213" spans="1:5" ht="11.25" x14ac:dyDescent="0.2">
      <c r="A213" s="734"/>
      <c r="B213" s="726"/>
      <c r="C213" s="729"/>
      <c r="D213" s="730"/>
    </row>
    <row r="214" spans="1:5" x14ac:dyDescent="0.2">
      <c r="A214" s="331" t="s">
        <v>1667</v>
      </c>
      <c r="B214" s="291" t="s">
        <v>1668</v>
      </c>
      <c r="C214" s="332">
        <v>29337.168031363639</v>
      </c>
      <c r="D214" s="347" t="s">
        <v>1557</v>
      </c>
    </row>
    <row r="215" spans="1:5" x14ac:dyDescent="0.2">
      <c r="A215" s="348" t="s">
        <v>1669</v>
      </c>
      <c r="B215" s="349" t="s">
        <v>1670</v>
      </c>
      <c r="C215" s="350">
        <v>47283.850389545456</v>
      </c>
      <c r="D215" s="351" t="s">
        <v>1557</v>
      </c>
    </row>
    <row r="216" spans="1:5" x14ac:dyDescent="0.2">
      <c r="A216" s="723" t="s">
        <v>1671</v>
      </c>
      <c r="B216" s="723"/>
      <c r="C216" s="723"/>
      <c r="D216" s="723"/>
      <c r="E216" s="723"/>
    </row>
    <row r="217" spans="1:5" x14ac:dyDescent="0.2">
      <c r="A217" s="721"/>
      <c r="B217" s="721"/>
      <c r="C217" s="721"/>
      <c r="D217" s="724" t="s">
        <v>1554</v>
      </c>
      <c r="E217" s="724"/>
    </row>
    <row r="218" spans="1:5" x14ac:dyDescent="0.2">
      <c r="A218" s="722" t="s">
        <v>1672</v>
      </c>
      <c r="B218" s="722"/>
      <c r="C218" s="722"/>
      <c r="D218" s="298">
        <v>48.943999999999996</v>
      </c>
      <c r="E218" s="352" t="s">
        <v>1468</v>
      </c>
    </row>
    <row r="219" spans="1:5" x14ac:dyDescent="0.2">
      <c r="A219" s="722" t="s">
        <v>1673</v>
      </c>
      <c r="B219" s="722"/>
      <c r="C219" s="722"/>
      <c r="D219" s="298">
        <v>125.419</v>
      </c>
      <c r="E219" s="352" t="s">
        <v>1468</v>
      </c>
    </row>
    <row r="220" spans="1:5" x14ac:dyDescent="0.2">
      <c r="A220" s="722" t="s">
        <v>1674</v>
      </c>
      <c r="B220" s="722"/>
      <c r="C220" s="722"/>
      <c r="D220" s="298">
        <v>52.521700000000003</v>
      </c>
      <c r="E220" s="352" t="s">
        <v>1468</v>
      </c>
    </row>
    <row r="221" spans="1:5" x14ac:dyDescent="0.2">
      <c r="A221" s="735" t="s">
        <v>1675</v>
      </c>
      <c r="B221" s="735"/>
      <c r="C221" s="735"/>
      <c r="D221" s="298">
        <v>736.82</v>
      </c>
      <c r="E221" s="352" t="s">
        <v>1468</v>
      </c>
    </row>
    <row r="222" spans="1:5" x14ac:dyDescent="0.2">
      <c r="A222" s="735" t="s">
        <v>1676</v>
      </c>
      <c r="B222" s="735"/>
      <c r="C222" s="735"/>
      <c r="D222" s="353">
        <v>251.02420000000004</v>
      </c>
      <c r="E222" s="352" t="s">
        <v>1468</v>
      </c>
    </row>
    <row r="223" spans="1:5" x14ac:dyDescent="0.2">
      <c r="A223" s="735" t="s">
        <v>1677</v>
      </c>
      <c r="B223" s="735"/>
      <c r="C223" s="735"/>
      <c r="D223" s="353">
        <v>933.44720000000007</v>
      </c>
      <c r="E223" s="352" t="s">
        <v>1468</v>
      </c>
    </row>
    <row r="224" spans="1:5" x14ac:dyDescent="0.2">
      <c r="A224" s="735" t="s">
        <v>1678</v>
      </c>
      <c r="B224" s="735"/>
      <c r="C224" s="735"/>
      <c r="D224" s="353">
        <v>1446.6942000000001</v>
      </c>
      <c r="E224" s="352" t="s">
        <v>1468</v>
      </c>
    </row>
    <row r="225" spans="1:5" x14ac:dyDescent="0.2">
      <c r="A225" s="735" t="s">
        <v>1679</v>
      </c>
      <c r="B225" s="735"/>
      <c r="C225" s="735"/>
      <c r="D225" s="298">
        <v>99</v>
      </c>
      <c r="E225" s="352" t="s">
        <v>1468</v>
      </c>
    </row>
    <row r="226" spans="1:5" x14ac:dyDescent="0.2">
      <c r="A226" s="735" t="s">
        <v>1680</v>
      </c>
      <c r="B226" s="735"/>
      <c r="C226" s="735"/>
      <c r="D226" s="298">
        <v>5.32</v>
      </c>
      <c r="E226" s="352" t="s">
        <v>1468</v>
      </c>
    </row>
    <row r="227" spans="1:5" x14ac:dyDescent="0.2">
      <c r="A227" s="735" t="s">
        <v>1681</v>
      </c>
      <c r="B227" s="735"/>
      <c r="C227" s="735"/>
      <c r="D227" s="298">
        <v>44.129400000000004</v>
      </c>
      <c r="E227" s="352" t="s">
        <v>1468</v>
      </c>
    </row>
    <row r="228" spans="1:5" x14ac:dyDescent="0.2">
      <c r="A228" s="723" t="s">
        <v>1682</v>
      </c>
      <c r="B228" s="723"/>
      <c r="C228" s="723"/>
      <c r="D228" s="723"/>
      <c r="E228" s="723"/>
    </row>
    <row r="229" spans="1:5" x14ac:dyDescent="0.2">
      <c r="A229" s="735" t="s">
        <v>1683</v>
      </c>
      <c r="B229" s="735"/>
      <c r="C229" s="735"/>
      <c r="D229" s="353">
        <v>166.25</v>
      </c>
      <c r="E229" s="352" t="s">
        <v>1468</v>
      </c>
    </row>
    <row r="230" spans="1:5" x14ac:dyDescent="0.2">
      <c r="A230" s="735" t="s">
        <v>1684</v>
      </c>
      <c r="B230" s="735"/>
      <c r="C230" s="735"/>
      <c r="D230" s="353">
        <v>355.11</v>
      </c>
      <c r="E230" s="352" t="s">
        <v>1468</v>
      </c>
    </row>
    <row r="231" spans="1:5" x14ac:dyDescent="0.2">
      <c r="A231" s="735" t="s">
        <v>1685</v>
      </c>
      <c r="B231" s="735"/>
      <c r="C231" s="735"/>
      <c r="D231" s="353">
        <v>622.44000000000005</v>
      </c>
      <c r="E231" s="352" t="s">
        <v>1468</v>
      </c>
    </row>
    <row r="232" spans="1:5" x14ac:dyDescent="0.2">
      <c r="A232" s="722" t="s">
        <v>1686</v>
      </c>
      <c r="B232" s="722"/>
      <c r="C232" s="722"/>
      <c r="D232" s="353">
        <v>375.06</v>
      </c>
      <c r="E232" s="352" t="s">
        <v>1468</v>
      </c>
    </row>
    <row r="233" spans="1:5" x14ac:dyDescent="0.2">
      <c r="A233" s="722" t="s">
        <v>1687</v>
      </c>
      <c r="B233" s="722"/>
      <c r="C233" s="722"/>
      <c r="D233" s="353">
        <v>1158.43</v>
      </c>
      <c r="E233" s="352" t="s">
        <v>1468</v>
      </c>
    </row>
    <row r="234" spans="1:5" x14ac:dyDescent="0.2">
      <c r="A234" s="723" t="s">
        <v>1688</v>
      </c>
      <c r="B234" s="723"/>
      <c r="C234" s="723"/>
      <c r="D234" s="723"/>
      <c r="E234" s="723"/>
    </row>
    <row r="235" spans="1:5" x14ac:dyDescent="0.2">
      <c r="A235" s="739" t="s">
        <v>1689</v>
      </c>
      <c r="B235" s="739"/>
      <c r="C235" s="739"/>
      <c r="D235" s="298">
        <v>97.834800000000001</v>
      </c>
      <c r="E235" s="352" t="s">
        <v>1468</v>
      </c>
    </row>
    <row r="236" spans="1:5" x14ac:dyDescent="0.2">
      <c r="A236" s="736" t="s">
        <v>1690</v>
      </c>
      <c r="B236" s="736"/>
      <c r="C236" s="736"/>
      <c r="D236" s="298">
        <v>145.90100000000001</v>
      </c>
      <c r="E236" s="352" t="s">
        <v>1468</v>
      </c>
    </row>
    <row r="237" spans="1:5" x14ac:dyDescent="0.2">
      <c r="A237" s="736" t="s">
        <v>1691</v>
      </c>
      <c r="B237" s="736"/>
      <c r="C237" s="736"/>
      <c r="D237" s="298">
        <v>197.30549999999999</v>
      </c>
      <c r="E237" s="352" t="s">
        <v>1468</v>
      </c>
    </row>
    <row r="238" spans="1:5" x14ac:dyDescent="0.2">
      <c r="A238" s="736" t="s">
        <v>1692</v>
      </c>
      <c r="B238" s="736"/>
      <c r="C238" s="736"/>
      <c r="D238" s="298">
        <v>266.13299999999998</v>
      </c>
      <c r="E238" s="352" t="s">
        <v>1468</v>
      </c>
    </row>
    <row r="239" spans="1:5" x14ac:dyDescent="0.2">
      <c r="A239" s="736" t="s">
        <v>1693</v>
      </c>
      <c r="B239" s="736"/>
      <c r="C239" s="736"/>
      <c r="D239" s="298">
        <v>454.86</v>
      </c>
      <c r="E239" s="352" t="s">
        <v>1468</v>
      </c>
    </row>
    <row r="240" spans="1:5" x14ac:dyDescent="0.2">
      <c r="A240" s="736" t="s">
        <v>1694</v>
      </c>
      <c r="B240" s="736"/>
      <c r="C240" s="736"/>
      <c r="D240" s="353">
        <v>109.06</v>
      </c>
      <c r="E240" s="352" t="s">
        <v>1468</v>
      </c>
    </row>
    <row r="241" spans="1:5" x14ac:dyDescent="0.2">
      <c r="A241" s="736" t="s">
        <v>1695</v>
      </c>
      <c r="B241" s="736"/>
      <c r="C241" s="736"/>
      <c r="D241" s="353">
        <v>173.60490000000001</v>
      </c>
      <c r="E241" s="352" t="s">
        <v>1468</v>
      </c>
    </row>
    <row r="242" spans="1:5" x14ac:dyDescent="0.2">
      <c r="A242" s="723" t="s">
        <v>1696</v>
      </c>
      <c r="B242" s="723"/>
      <c r="C242" s="723"/>
      <c r="D242" s="723"/>
      <c r="E242" s="723"/>
    </row>
    <row r="243" spans="1:5" ht="54.6" customHeight="1" x14ac:dyDescent="0.2">
      <c r="A243" s="737" t="s">
        <v>1697</v>
      </c>
      <c r="B243" s="737"/>
      <c r="C243" s="737"/>
      <c r="D243" s="738" t="s">
        <v>1698</v>
      </c>
      <c r="E243" s="738"/>
    </row>
    <row r="244" spans="1:5" ht="53.45" customHeight="1" x14ac:dyDescent="0.2">
      <c r="A244" s="737" t="s">
        <v>1699</v>
      </c>
      <c r="B244" s="737"/>
      <c r="C244" s="737"/>
      <c r="D244" s="738" t="s">
        <v>1700</v>
      </c>
      <c r="E244" s="738"/>
    </row>
  </sheetData>
  <mergeCells count="127">
    <mergeCell ref="A239:C239"/>
    <mergeCell ref="A240:C240"/>
    <mergeCell ref="A241:C241"/>
    <mergeCell ref="A243:C243"/>
    <mergeCell ref="A244:C244"/>
    <mergeCell ref="A242:E242"/>
    <mergeCell ref="D243:E243"/>
    <mergeCell ref="D244:E244"/>
    <mergeCell ref="A233:C233"/>
    <mergeCell ref="A235:C235"/>
    <mergeCell ref="A236:C236"/>
    <mergeCell ref="A237:C237"/>
    <mergeCell ref="A238:C238"/>
    <mergeCell ref="A234:E234"/>
    <mergeCell ref="A227:C227"/>
    <mergeCell ref="A229:C229"/>
    <mergeCell ref="A230:C230"/>
    <mergeCell ref="A231:C231"/>
    <mergeCell ref="A232:C232"/>
    <mergeCell ref="A228:E228"/>
    <mergeCell ref="A221:C221"/>
    <mergeCell ref="A222:C222"/>
    <mergeCell ref="A223:C223"/>
    <mergeCell ref="A224:C224"/>
    <mergeCell ref="A225:C225"/>
    <mergeCell ref="A226:C226"/>
    <mergeCell ref="A217:C217"/>
    <mergeCell ref="A218:C218"/>
    <mergeCell ref="A219:C219"/>
    <mergeCell ref="A220:C220"/>
    <mergeCell ref="A216:E216"/>
    <mergeCell ref="D217:E217"/>
    <mergeCell ref="B206:B207"/>
    <mergeCell ref="C206:D207"/>
    <mergeCell ref="A210:D210"/>
    <mergeCell ref="A211:D211"/>
    <mergeCell ref="A212:A213"/>
    <mergeCell ref="B212:B213"/>
    <mergeCell ref="C212:D213"/>
    <mergeCell ref="A201:D201"/>
    <mergeCell ref="A202:D202"/>
    <mergeCell ref="A204:D204"/>
    <mergeCell ref="A197:D197"/>
    <mergeCell ref="A198:D198"/>
    <mergeCell ref="A205:D205"/>
    <mergeCell ref="A206:A207"/>
    <mergeCell ref="A188:D188"/>
    <mergeCell ref="A192:D192"/>
    <mergeCell ref="A193:D193"/>
    <mergeCell ref="A182:D182"/>
    <mergeCell ref="A183:D183"/>
    <mergeCell ref="A187:D187"/>
    <mergeCell ref="A177:D177"/>
    <mergeCell ref="A178:D178"/>
    <mergeCell ref="A170:D170"/>
    <mergeCell ref="A172:D172"/>
    <mergeCell ref="A173:D173"/>
    <mergeCell ref="A175:D175"/>
    <mergeCell ref="A164:D164"/>
    <mergeCell ref="A165:D165"/>
    <mergeCell ref="A169:D169"/>
    <mergeCell ref="A159:D159"/>
    <mergeCell ref="A160:D160"/>
    <mergeCell ref="A140:D140"/>
    <mergeCell ref="A143:D143"/>
    <mergeCell ref="A144:D144"/>
    <mergeCell ref="C135:D135"/>
    <mergeCell ref="C136:D136"/>
    <mergeCell ref="C137:D137"/>
    <mergeCell ref="A138:D138"/>
    <mergeCell ref="A139:D139"/>
    <mergeCell ref="C130:D130"/>
    <mergeCell ref="C131:D131"/>
    <mergeCell ref="C132:D132"/>
    <mergeCell ref="A133:D133"/>
    <mergeCell ref="A134:D134"/>
    <mergeCell ref="C127:D127"/>
    <mergeCell ref="C128:D128"/>
    <mergeCell ref="A129:D129"/>
    <mergeCell ref="C110:D110"/>
    <mergeCell ref="A111:D111"/>
    <mergeCell ref="C122:D122"/>
    <mergeCell ref="A125:D125"/>
    <mergeCell ref="C126:D126"/>
    <mergeCell ref="C118:D118"/>
    <mergeCell ref="C119:D119"/>
    <mergeCell ref="C120:D120"/>
    <mergeCell ref="A121:D121"/>
    <mergeCell ref="C112:D112"/>
    <mergeCell ref="C113:D113"/>
    <mergeCell ref="C114:D114"/>
    <mergeCell ref="C115:D115"/>
    <mergeCell ref="C116:D116"/>
    <mergeCell ref="C117:D117"/>
    <mergeCell ref="C109:D109"/>
    <mergeCell ref="C94:D94"/>
    <mergeCell ref="C95:D95"/>
    <mergeCell ref="C96:D96"/>
    <mergeCell ref="C82:D82"/>
    <mergeCell ref="A93:D93"/>
    <mergeCell ref="A61:C61"/>
    <mergeCell ref="A63:C63"/>
    <mergeCell ref="B54:C54"/>
    <mergeCell ref="A57:C57"/>
    <mergeCell ref="A59:C59"/>
    <mergeCell ref="A81:C81"/>
    <mergeCell ref="C103:D103"/>
    <mergeCell ref="C104:D104"/>
    <mergeCell ref="C105:D105"/>
    <mergeCell ref="C106:D106"/>
    <mergeCell ref="C107:D107"/>
    <mergeCell ref="C108:D108"/>
    <mergeCell ref="C97:D97"/>
    <mergeCell ref="C98:D98"/>
    <mergeCell ref="C99:D99"/>
    <mergeCell ref="C100:D100"/>
    <mergeCell ref="C101:D101"/>
    <mergeCell ref="C102:D102"/>
    <mergeCell ref="A35:C35"/>
    <mergeCell ref="B52:C52"/>
    <mergeCell ref="B53:C53"/>
    <mergeCell ref="B29:C29"/>
    <mergeCell ref="B30:C30"/>
    <mergeCell ref="B31:C31"/>
    <mergeCell ref="A1:C1"/>
    <mergeCell ref="A5:C5"/>
    <mergeCell ref="A12: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00"/>
  </sheetPr>
  <dimension ref="A1:D206"/>
  <sheetViews>
    <sheetView workbookViewId="0">
      <selection activeCell="F3" sqref="F3"/>
    </sheetView>
  </sheetViews>
  <sheetFormatPr defaultRowHeight="11.25" x14ac:dyDescent="0.2"/>
  <cols>
    <col min="1" max="1" width="30.5" customWidth="1"/>
    <col min="2" max="2" width="24" customWidth="1"/>
    <col min="3" max="3" width="51.83203125" customWidth="1"/>
    <col min="4" max="4" width="17.1640625" customWidth="1"/>
  </cols>
  <sheetData>
    <row r="1" spans="1:4" ht="60.6" customHeight="1" thickBot="1" x14ac:dyDescent="0.25">
      <c r="A1" s="361"/>
      <c r="B1" s="361"/>
      <c r="C1" s="361"/>
      <c r="D1" s="361"/>
    </row>
    <row r="2" spans="1:4" ht="14.45" customHeight="1" thickBot="1" x14ac:dyDescent="0.25">
      <c r="A2" s="359" t="s">
        <v>153</v>
      </c>
      <c r="B2" s="360" t="s">
        <v>154</v>
      </c>
      <c r="C2" s="359" t="s">
        <v>1701</v>
      </c>
      <c r="D2" s="359" t="s">
        <v>1702</v>
      </c>
    </row>
    <row r="3" spans="1:4" ht="13.9" customHeight="1" thickBot="1" x14ac:dyDescent="0.25">
      <c r="A3" s="740" t="s">
        <v>1703</v>
      </c>
      <c r="B3" s="741"/>
      <c r="C3" s="741"/>
      <c r="D3" s="742"/>
    </row>
    <row r="4" spans="1:4" ht="16.149999999999999" customHeight="1" thickBot="1" x14ac:dyDescent="0.25">
      <c r="A4" s="743" t="s">
        <v>1704</v>
      </c>
      <c r="B4" s="744"/>
      <c r="C4" s="744"/>
      <c r="D4" s="745"/>
    </row>
    <row r="5" spans="1:4" ht="81" customHeight="1" thickBot="1" x14ac:dyDescent="0.25">
      <c r="A5" s="354"/>
      <c r="B5" s="355" t="s">
        <v>1705</v>
      </c>
      <c r="C5" s="356" t="s">
        <v>1706</v>
      </c>
      <c r="D5" s="357">
        <v>490</v>
      </c>
    </row>
    <row r="6" spans="1:4" ht="82.15" customHeight="1" thickBot="1" x14ac:dyDescent="0.25">
      <c r="A6" s="358"/>
      <c r="B6" s="355" t="s">
        <v>1707</v>
      </c>
      <c r="C6" s="356" t="s">
        <v>1708</v>
      </c>
      <c r="D6" s="357">
        <v>1290</v>
      </c>
    </row>
    <row r="7" spans="1:4" ht="82.15" customHeight="1" thickBot="1" x14ac:dyDescent="0.25">
      <c r="A7" s="358"/>
      <c r="B7" s="355" t="s">
        <v>1709</v>
      </c>
      <c r="C7" s="356" t="s">
        <v>1710</v>
      </c>
      <c r="D7" s="357">
        <v>1490</v>
      </c>
    </row>
    <row r="8" spans="1:4" ht="94.15" customHeight="1" thickBot="1" x14ac:dyDescent="0.25">
      <c r="A8" s="358"/>
      <c r="B8" s="355" t="s">
        <v>1711</v>
      </c>
      <c r="C8" s="356" t="s">
        <v>1712</v>
      </c>
      <c r="D8" s="357">
        <v>3990</v>
      </c>
    </row>
    <row r="9" spans="1:4" ht="72.599999999999994" customHeight="1" thickBot="1" x14ac:dyDescent="0.25">
      <c r="A9" s="358"/>
      <c r="B9" s="355" t="s">
        <v>1713</v>
      </c>
      <c r="C9" s="356" t="s">
        <v>1714</v>
      </c>
      <c r="D9" s="357">
        <v>17900</v>
      </c>
    </row>
    <row r="10" spans="1:4" ht="60.6" customHeight="1" thickBot="1" x14ac:dyDescent="0.25">
      <c r="A10" s="358"/>
      <c r="B10" s="355" t="s">
        <v>1715</v>
      </c>
      <c r="C10" s="356" t="s">
        <v>1716</v>
      </c>
      <c r="D10" s="357">
        <v>30900</v>
      </c>
    </row>
    <row r="11" spans="1:4" ht="12.75" thickBot="1" x14ac:dyDescent="0.25">
      <c r="A11" s="743" t="s">
        <v>1717</v>
      </c>
      <c r="B11" s="744"/>
      <c r="C11" s="744"/>
      <c r="D11" s="745"/>
    </row>
    <row r="12" spans="1:4" ht="88.15" customHeight="1" thickBot="1" x14ac:dyDescent="0.25">
      <c r="A12" s="354"/>
      <c r="B12" s="355" t="s">
        <v>1718</v>
      </c>
      <c r="C12" s="356" t="s">
        <v>1719</v>
      </c>
      <c r="D12" s="357">
        <v>1790</v>
      </c>
    </row>
    <row r="13" spans="1:4" ht="117.6" customHeight="1" thickBot="1" x14ac:dyDescent="0.25">
      <c r="A13" s="354"/>
      <c r="B13" s="355" t="s">
        <v>1720</v>
      </c>
      <c r="C13" s="356" t="s">
        <v>1721</v>
      </c>
      <c r="D13" s="357">
        <v>2190</v>
      </c>
    </row>
    <row r="14" spans="1:4" ht="84.6" customHeight="1" thickBot="1" x14ac:dyDescent="0.25">
      <c r="A14" s="354"/>
      <c r="B14" s="355" t="s">
        <v>1722</v>
      </c>
      <c r="C14" s="356" t="s">
        <v>1723</v>
      </c>
      <c r="D14" s="357">
        <v>5990</v>
      </c>
    </row>
    <row r="15" spans="1:4" ht="83.45" customHeight="1" thickBot="1" x14ac:dyDescent="0.25">
      <c r="A15" s="354"/>
      <c r="B15" s="355" t="s">
        <v>1724</v>
      </c>
      <c r="C15" s="356" t="s">
        <v>1725</v>
      </c>
      <c r="D15" s="357">
        <v>9490</v>
      </c>
    </row>
    <row r="16" spans="1:4" ht="12.75" thickBot="1" x14ac:dyDescent="0.25">
      <c r="A16" s="743" t="s">
        <v>1726</v>
      </c>
      <c r="B16" s="744"/>
      <c r="C16" s="744"/>
      <c r="D16" s="745"/>
    </row>
    <row r="17" spans="1:4" ht="12.75" thickBot="1" x14ac:dyDescent="0.25">
      <c r="A17" s="743" t="s">
        <v>1727</v>
      </c>
      <c r="B17" s="744"/>
      <c r="C17" s="744"/>
      <c r="D17" s="745"/>
    </row>
    <row r="18" spans="1:4" ht="109.9" customHeight="1" thickBot="1" x14ac:dyDescent="0.25">
      <c r="A18" s="354"/>
      <c r="B18" s="355" t="s">
        <v>1728</v>
      </c>
      <c r="C18" s="356" t="s">
        <v>1729</v>
      </c>
      <c r="D18" s="357">
        <v>3290</v>
      </c>
    </row>
    <row r="19" spans="1:4" ht="81.599999999999994" customHeight="1" thickBot="1" x14ac:dyDescent="0.25">
      <c r="A19" s="354"/>
      <c r="B19" s="355" t="s">
        <v>1730</v>
      </c>
      <c r="C19" s="356" t="s">
        <v>1731</v>
      </c>
      <c r="D19" s="357">
        <v>3690</v>
      </c>
    </row>
    <row r="20" spans="1:4" ht="82.9" customHeight="1" thickBot="1" x14ac:dyDescent="0.25">
      <c r="A20" s="354"/>
      <c r="B20" s="355" t="s">
        <v>1732</v>
      </c>
      <c r="C20" s="356" t="s">
        <v>1733</v>
      </c>
      <c r="D20" s="357">
        <v>6900</v>
      </c>
    </row>
    <row r="21" spans="1:4" ht="69" customHeight="1" thickBot="1" x14ac:dyDescent="0.25">
      <c r="A21" s="354"/>
      <c r="B21" s="355" t="s">
        <v>1734</v>
      </c>
      <c r="C21" s="356" t="s">
        <v>1735</v>
      </c>
      <c r="D21" s="357">
        <v>7490</v>
      </c>
    </row>
    <row r="22" spans="1:4" ht="74.45" customHeight="1" thickBot="1" x14ac:dyDescent="0.25">
      <c r="A22" s="354"/>
      <c r="B22" s="355" t="s">
        <v>1736</v>
      </c>
      <c r="C22" s="356" t="s">
        <v>1737</v>
      </c>
      <c r="D22" s="357">
        <v>11490</v>
      </c>
    </row>
    <row r="23" spans="1:4" ht="12.75" thickBot="1" x14ac:dyDescent="0.25">
      <c r="A23" s="743" t="s">
        <v>1738</v>
      </c>
      <c r="B23" s="744"/>
      <c r="C23" s="744"/>
      <c r="D23" s="745"/>
    </row>
    <row r="24" spans="1:4" ht="77.45" customHeight="1" thickBot="1" x14ac:dyDescent="0.25">
      <c r="A24" s="354"/>
      <c r="B24" s="355" t="s">
        <v>1739</v>
      </c>
      <c r="C24" s="356" t="s">
        <v>1740</v>
      </c>
      <c r="D24" s="357">
        <v>4190</v>
      </c>
    </row>
    <row r="25" spans="1:4" ht="63" customHeight="1" thickBot="1" x14ac:dyDescent="0.25">
      <c r="A25" s="354"/>
      <c r="B25" s="355" t="s">
        <v>1741</v>
      </c>
      <c r="C25" s="356" t="s">
        <v>1742</v>
      </c>
      <c r="D25" s="357">
        <v>4790</v>
      </c>
    </row>
    <row r="26" spans="1:4" ht="76.900000000000006" customHeight="1" thickBot="1" x14ac:dyDescent="0.25">
      <c r="A26" s="354"/>
      <c r="B26" s="355" t="s">
        <v>1743</v>
      </c>
      <c r="C26" s="356" t="s">
        <v>1744</v>
      </c>
      <c r="D26" s="357">
        <v>8990</v>
      </c>
    </row>
    <row r="27" spans="1:4" ht="67.150000000000006" customHeight="1" thickBot="1" x14ac:dyDescent="0.25">
      <c r="A27" s="354"/>
      <c r="B27" s="355" t="s">
        <v>1745</v>
      </c>
      <c r="C27" s="356" t="s">
        <v>1746</v>
      </c>
      <c r="D27" s="357">
        <v>9790</v>
      </c>
    </row>
    <row r="28" spans="1:4" ht="85.15" customHeight="1" thickBot="1" x14ac:dyDescent="0.25">
      <c r="A28" s="354"/>
      <c r="B28" s="355" t="s">
        <v>1747</v>
      </c>
      <c r="C28" s="356" t="s">
        <v>1748</v>
      </c>
      <c r="D28" s="357">
        <v>14890</v>
      </c>
    </row>
    <row r="29" spans="1:4" ht="12.75" thickBot="1" x14ac:dyDescent="0.25">
      <c r="A29" s="743" t="s">
        <v>1749</v>
      </c>
      <c r="B29" s="744"/>
      <c r="C29" s="744"/>
      <c r="D29" s="745"/>
    </row>
    <row r="30" spans="1:4" ht="12.75" thickBot="1" x14ac:dyDescent="0.25">
      <c r="A30" s="743" t="s">
        <v>1750</v>
      </c>
      <c r="B30" s="744"/>
      <c r="C30" s="744"/>
      <c r="D30" s="745"/>
    </row>
    <row r="31" spans="1:4" ht="89.45" customHeight="1" thickBot="1" x14ac:dyDescent="0.25">
      <c r="A31" s="354"/>
      <c r="B31" s="355" t="s">
        <v>1751</v>
      </c>
      <c r="C31" s="356" t="s">
        <v>1752</v>
      </c>
      <c r="D31" s="357">
        <v>2290</v>
      </c>
    </row>
    <row r="32" spans="1:4" ht="66" customHeight="1" thickBot="1" x14ac:dyDescent="0.25">
      <c r="A32" s="354"/>
      <c r="B32" s="355" t="s">
        <v>1753</v>
      </c>
      <c r="C32" s="356" t="s">
        <v>1754</v>
      </c>
      <c r="D32" s="357">
        <v>2990</v>
      </c>
    </row>
    <row r="33" spans="1:4" ht="67.900000000000006" customHeight="1" thickBot="1" x14ac:dyDescent="0.25">
      <c r="A33" s="354"/>
      <c r="B33" s="355" t="s">
        <v>1755</v>
      </c>
      <c r="C33" s="356" t="s">
        <v>1756</v>
      </c>
      <c r="D33" s="357">
        <v>79900</v>
      </c>
    </row>
    <row r="34" spans="1:4" ht="12.75" thickBot="1" x14ac:dyDescent="0.25">
      <c r="A34" s="743" t="s">
        <v>1757</v>
      </c>
      <c r="B34" s="744"/>
      <c r="C34" s="744"/>
      <c r="D34" s="745"/>
    </row>
    <row r="35" spans="1:4" ht="75.599999999999994" customHeight="1" thickBot="1" x14ac:dyDescent="0.25">
      <c r="A35" s="354"/>
      <c r="B35" s="355" t="s">
        <v>1758</v>
      </c>
      <c r="C35" s="356" t="s">
        <v>1759</v>
      </c>
      <c r="D35" s="357">
        <v>3490</v>
      </c>
    </row>
    <row r="36" spans="1:4" ht="106.15" customHeight="1" thickBot="1" x14ac:dyDescent="0.25">
      <c r="A36" s="354"/>
      <c r="B36" s="355" t="s">
        <v>1760</v>
      </c>
      <c r="C36" s="356" t="s">
        <v>1761</v>
      </c>
      <c r="D36" s="357">
        <v>3990</v>
      </c>
    </row>
    <row r="37" spans="1:4" ht="87" customHeight="1" thickBot="1" x14ac:dyDescent="0.25">
      <c r="A37" s="354"/>
      <c r="B37" s="355" t="s">
        <v>1762</v>
      </c>
      <c r="C37" s="356" t="s">
        <v>1763</v>
      </c>
      <c r="D37" s="357">
        <v>90900</v>
      </c>
    </row>
    <row r="38" spans="1:4" ht="12.75" thickBot="1" x14ac:dyDescent="0.25">
      <c r="A38" s="743" t="s">
        <v>1764</v>
      </c>
      <c r="B38" s="744"/>
      <c r="C38" s="744"/>
      <c r="D38" s="745"/>
    </row>
    <row r="39" spans="1:4" ht="93.6" customHeight="1" thickBot="1" x14ac:dyDescent="0.25">
      <c r="A39" s="354"/>
      <c r="B39" s="355" t="s">
        <v>1765</v>
      </c>
      <c r="C39" s="356" t="s">
        <v>1766</v>
      </c>
      <c r="D39" s="357">
        <v>4090</v>
      </c>
    </row>
    <row r="40" spans="1:4" ht="78" customHeight="1" thickBot="1" x14ac:dyDescent="0.25">
      <c r="A40" s="354"/>
      <c r="B40" s="355" t="s">
        <v>1767</v>
      </c>
      <c r="C40" s="356" t="s">
        <v>1768</v>
      </c>
      <c r="D40" s="357">
        <v>102900</v>
      </c>
    </row>
    <row r="41" spans="1:4" ht="18" customHeight="1" thickBot="1" x14ac:dyDescent="0.25">
      <c r="A41" s="743" t="s">
        <v>1769</v>
      </c>
      <c r="B41" s="744"/>
      <c r="C41" s="744"/>
      <c r="D41" s="745"/>
    </row>
    <row r="42" spans="1:4" ht="78" customHeight="1" thickBot="1" x14ac:dyDescent="0.25">
      <c r="A42" s="354"/>
      <c r="B42" s="355" t="s">
        <v>1770</v>
      </c>
      <c r="C42" s="356" t="s">
        <v>1771</v>
      </c>
      <c r="D42" s="357">
        <v>5190</v>
      </c>
    </row>
    <row r="43" spans="1:4" ht="78" customHeight="1" thickBot="1" x14ac:dyDescent="0.25">
      <c r="A43" s="354"/>
      <c r="B43" s="355" t="s">
        <v>1772</v>
      </c>
      <c r="C43" s="356" t="s">
        <v>1773</v>
      </c>
      <c r="D43" s="357">
        <v>125900</v>
      </c>
    </row>
    <row r="44" spans="1:4" ht="20.45" customHeight="1" thickBot="1" x14ac:dyDescent="0.25">
      <c r="A44" s="740" t="s">
        <v>1774</v>
      </c>
      <c r="B44" s="741"/>
      <c r="C44" s="741"/>
      <c r="D44" s="742"/>
    </row>
    <row r="45" spans="1:4" ht="18" customHeight="1" thickBot="1" x14ac:dyDescent="0.25">
      <c r="A45" s="743" t="s">
        <v>1775</v>
      </c>
      <c r="B45" s="744"/>
      <c r="C45" s="744"/>
      <c r="D45" s="745"/>
    </row>
    <row r="46" spans="1:4" ht="58.9" customHeight="1" thickBot="1" x14ac:dyDescent="0.25">
      <c r="A46" s="354"/>
      <c r="B46" s="355" t="s">
        <v>1776</v>
      </c>
      <c r="C46" s="356" t="s">
        <v>1777</v>
      </c>
      <c r="D46" s="357">
        <v>2990</v>
      </c>
    </row>
    <row r="47" spans="1:4" ht="78" customHeight="1" thickBot="1" x14ac:dyDescent="0.25">
      <c r="A47" s="354"/>
      <c r="B47" s="355" t="s">
        <v>1778</v>
      </c>
      <c r="C47" s="356" t="s">
        <v>1779</v>
      </c>
      <c r="D47" s="357">
        <v>3990</v>
      </c>
    </row>
    <row r="48" spans="1:4" ht="23.45" customHeight="1" thickBot="1" x14ac:dyDescent="0.25">
      <c r="A48" s="743" t="s">
        <v>1780</v>
      </c>
      <c r="B48" s="744"/>
      <c r="C48" s="744"/>
      <c r="D48" s="745"/>
    </row>
    <row r="49" spans="1:4" ht="48" customHeight="1" thickBot="1" x14ac:dyDescent="0.25">
      <c r="A49" s="354"/>
      <c r="B49" s="355" t="s">
        <v>1781</v>
      </c>
      <c r="C49" s="356" t="s">
        <v>1782</v>
      </c>
      <c r="D49" s="357">
        <v>1990</v>
      </c>
    </row>
    <row r="50" spans="1:4" ht="57.6" customHeight="1" thickBot="1" x14ac:dyDescent="0.25">
      <c r="A50" s="354"/>
      <c r="B50" s="355" t="s">
        <v>1783</v>
      </c>
      <c r="C50" s="356" t="s">
        <v>1784</v>
      </c>
      <c r="D50" s="357">
        <v>2990</v>
      </c>
    </row>
    <row r="51" spans="1:4" ht="27" customHeight="1" thickBot="1" x14ac:dyDescent="0.25">
      <c r="A51" s="740" t="s">
        <v>1785</v>
      </c>
      <c r="B51" s="741"/>
      <c r="C51" s="741"/>
      <c r="D51" s="742"/>
    </row>
    <row r="52" spans="1:4" ht="24" customHeight="1" thickBot="1" x14ac:dyDescent="0.25">
      <c r="A52" s="740" t="s">
        <v>1786</v>
      </c>
      <c r="B52" s="741"/>
      <c r="C52" s="741"/>
      <c r="D52" s="742"/>
    </row>
    <row r="53" spans="1:4" ht="78" customHeight="1" thickBot="1" x14ac:dyDescent="0.25">
      <c r="A53" s="354"/>
      <c r="B53" s="355" t="s">
        <v>1787</v>
      </c>
      <c r="C53" s="356" t="s">
        <v>1788</v>
      </c>
      <c r="D53" s="357">
        <v>1490</v>
      </c>
    </row>
    <row r="54" spans="1:4" ht="78" customHeight="1" thickBot="1" x14ac:dyDescent="0.25">
      <c r="A54" s="354"/>
      <c r="B54" s="355" t="s">
        <v>1789</v>
      </c>
      <c r="C54" s="356" t="s">
        <v>1790</v>
      </c>
      <c r="D54" s="357">
        <v>30900</v>
      </c>
    </row>
    <row r="55" spans="1:4" ht="25.9" customHeight="1" thickBot="1" x14ac:dyDescent="0.25">
      <c r="A55" s="740" t="s">
        <v>1791</v>
      </c>
      <c r="B55" s="741"/>
      <c r="C55" s="741"/>
      <c r="D55" s="742"/>
    </row>
    <row r="56" spans="1:4" ht="78" customHeight="1" thickBot="1" x14ac:dyDescent="0.25">
      <c r="A56" s="354"/>
      <c r="B56" s="355" t="s">
        <v>1792</v>
      </c>
      <c r="C56" s="356" t="s">
        <v>1793</v>
      </c>
      <c r="D56" s="357">
        <v>3990</v>
      </c>
    </row>
    <row r="57" spans="1:4" ht="78" customHeight="1" thickBot="1" x14ac:dyDescent="0.25">
      <c r="A57" s="354"/>
      <c r="B57" s="355" t="s">
        <v>1794</v>
      </c>
      <c r="C57" s="356" t="s">
        <v>1795</v>
      </c>
      <c r="D57" s="357">
        <v>69900</v>
      </c>
    </row>
    <row r="58" spans="1:4" ht="16.149999999999999" customHeight="1" thickBot="1" x14ac:dyDescent="0.25">
      <c r="A58" s="740" t="s">
        <v>1796</v>
      </c>
      <c r="B58" s="741"/>
      <c r="C58" s="741"/>
      <c r="D58" s="742"/>
    </row>
    <row r="59" spans="1:4" ht="78" customHeight="1" thickBot="1" x14ac:dyDescent="0.25">
      <c r="A59" s="354"/>
      <c r="B59" s="355" t="s">
        <v>1797</v>
      </c>
      <c r="C59" s="356" t="s">
        <v>1798</v>
      </c>
      <c r="D59" s="357">
        <v>1490</v>
      </c>
    </row>
    <row r="60" spans="1:4" ht="23.45" customHeight="1" thickBot="1" x14ac:dyDescent="0.25">
      <c r="A60" s="740" t="s">
        <v>1799</v>
      </c>
      <c r="B60" s="741"/>
      <c r="C60" s="741"/>
      <c r="D60" s="742"/>
    </row>
    <row r="61" spans="1:4" ht="78" customHeight="1" thickBot="1" x14ac:dyDescent="0.25">
      <c r="A61" s="354"/>
      <c r="B61" s="355" t="s">
        <v>1800</v>
      </c>
      <c r="C61" s="356" t="s">
        <v>1801</v>
      </c>
      <c r="D61" s="357">
        <v>3990</v>
      </c>
    </row>
    <row r="62" spans="1:4" ht="21" customHeight="1" thickBot="1" x14ac:dyDescent="0.25">
      <c r="A62" s="740" t="s">
        <v>1703</v>
      </c>
      <c r="B62" s="741"/>
      <c r="C62" s="741"/>
      <c r="D62" s="742"/>
    </row>
    <row r="63" spans="1:4" ht="19.899999999999999" customHeight="1" thickBot="1" x14ac:dyDescent="0.25">
      <c r="A63" s="743" t="s">
        <v>1704</v>
      </c>
      <c r="B63" s="744"/>
      <c r="C63" s="744"/>
      <c r="D63" s="745"/>
    </row>
    <row r="64" spans="1:4" ht="78" customHeight="1" thickBot="1" x14ac:dyDescent="0.25">
      <c r="A64" s="354"/>
      <c r="B64" s="355" t="s">
        <v>1802</v>
      </c>
      <c r="C64" s="356" t="s">
        <v>1706</v>
      </c>
      <c r="D64" s="357">
        <v>490</v>
      </c>
    </row>
    <row r="65" spans="1:4" ht="78" customHeight="1" thickBot="1" x14ac:dyDescent="0.25">
      <c r="A65" s="358"/>
      <c r="B65" s="355" t="s">
        <v>1803</v>
      </c>
      <c r="C65" s="356" t="s">
        <v>1708</v>
      </c>
      <c r="D65" s="357">
        <v>1290</v>
      </c>
    </row>
    <row r="66" spans="1:4" ht="78" customHeight="1" thickBot="1" x14ac:dyDescent="0.25">
      <c r="A66" s="358"/>
      <c r="B66" s="355" t="s">
        <v>1804</v>
      </c>
      <c r="C66" s="356" t="s">
        <v>1710</v>
      </c>
      <c r="D66" s="357">
        <v>1490</v>
      </c>
    </row>
    <row r="67" spans="1:4" ht="78" customHeight="1" thickBot="1" x14ac:dyDescent="0.25">
      <c r="A67" s="358"/>
      <c r="B67" s="355" t="s">
        <v>1805</v>
      </c>
      <c r="C67" s="356" t="s">
        <v>1712</v>
      </c>
      <c r="D67" s="357">
        <v>3990</v>
      </c>
    </row>
    <row r="68" spans="1:4" ht="78" customHeight="1" thickBot="1" x14ac:dyDescent="0.25">
      <c r="A68" s="358"/>
      <c r="B68" s="355" t="s">
        <v>1806</v>
      </c>
      <c r="C68" s="356" t="s">
        <v>1714</v>
      </c>
      <c r="D68" s="357">
        <v>17900</v>
      </c>
    </row>
    <row r="69" spans="1:4" ht="78" customHeight="1" thickBot="1" x14ac:dyDescent="0.25">
      <c r="A69" s="358"/>
      <c r="B69" s="355" t="s">
        <v>1715</v>
      </c>
      <c r="C69" s="356" t="s">
        <v>1716</v>
      </c>
      <c r="D69" s="357">
        <v>30900</v>
      </c>
    </row>
    <row r="70" spans="1:4" ht="20.45" customHeight="1" thickBot="1" x14ac:dyDescent="0.25">
      <c r="A70" s="743" t="s">
        <v>1717</v>
      </c>
      <c r="B70" s="744"/>
      <c r="C70" s="744"/>
      <c r="D70" s="745"/>
    </row>
    <row r="71" spans="1:4" ht="78" customHeight="1" thickBot="1" x14ac:dyDescent="0.25">
      <c r="A71" s="354"/>
      <c r="B71" s="355" t="s">
        <v>1807</v>
      </c>
      <c r="C71" s="356" t="s">
        <v>1719</v>
      </c>
      <c r="D71" s="357">
        <v>1790</v>
      </c>
    </row>
    <row r="72" spans="1:4" ht="105.6" customHeight="1" thickBot="1" x14ac:dyDescent="0.25">
      <c r="A72" s="354"/>
      <c r="B72" s="355" t="s">
        <v>1808</v>
      </c>
      <c r="C72" s="356" t="s">
        <v>1721</v>
      </c>
      <c r="D72" s="357">
        <v>2190</v>
      </c>
    </row>
    <row r="73" spans="1:4" ht="86.45" customHeight="1" thickBot="1" x14ac:dyDescent="0.25">
      <c r="A73" s="354"/>
      <c r="B73" s="355" t="s">
        <v>1809</v>
      </c>
      <c r="C73" s="356" t="s">
        <v>1723</v>
      </c>
      <c r="D73" s="357">
        <v>5990</v>
      </c>
    </row>
    <row r="74" spans="1:4" ht="133.9" customHeight="1" thickBot="1" x14ac:dyDescent="0.25">
      <c r="A74" s="354"/>
      <c r="B74" s="355" t="s">
        <v>1724</v>
      </c>
      <c r="C74" s="356" t="s">
        <v>1725</v>
      </c>
      <c r="D74" s="357">
        <v>9490</v>
      </c>
    </row>
    <row r="75" spans="1:4" ht="12.75" thickBot="1" x14ac:dyDescent="0.25">
      <c r="A75" s="743" t="s">
        <v>1810</v>
      </c>
      <c r="B75" s="744"/>
      <c r="C75" s="744"/>
      <c r="D75" s="745"/>
    </row>
    <row r="76" spans="1:4" ht="12.75" thickBot="1" x14ac:dyDescent="0.25">
      <c r="A76" s="743" t="s">
        <v>1811</v>
      </c>
      <c r="B76" s="744"/>
      <c r="C76" s="744"/>
      <c r="D76" s="745"/>
    </row>
    <row r="77" spans="1:4" ht="99" customHeight="1" thickBot="1" x14ac:dyDescent="0.25">
      <c r="A77" s="354"/>
      <c r="B77" s="355" t="s">
        <v>1812</v>
      </c>
      <c r="C77" s="356" t="s">
        <v>1813</v>
      </c>
      <c r="D77" s="357">
        <v>3290</v>
      </c>
    </row>
    <row r="78" spans="1:4" ht="75" customHeight="1" thickBot="1" x14ac:dyDescent="0.25">
      <c r="A78" s="354"/>
      <c r="B78" s="355" t="s">
        <v>1814</v>
      </c>
      <c r="C78" s="362" t="s">
        <v>1815</v>
      </c>
      <c r="D78" s="357">
        <v>3690</v>
      </c>
    </row>
    <row r="79" spans="1:4" ht="88.15" customHeight="1" thickBot="1" x14ac:dyDescent="0.25">
      <c r="A79" s="354"/>
      <c r="B79" s="355" t="s">
        <v>1816</v>
      </c>
      <c r="C79" s="362" t="s">
        <v>1817</v>
      </c>
      <c r="D79" s="357">
        <v>6900</v>
      </c>
    </row>
    <row r="80" spans="1:4" ht="64.900000000000006" customHeight="1" thickBot="1" x14ac:dyDescent="0.25">
      <c r="A80" s="354"/>
      <c r="B80" s="355" t="s">
        <v>1818</v>
      </c>
      <c r="C80" s="356" t="s">
        <v>1819</v>
      </c>
      <c r="D80" s="357">
        <v>7490</v>
      </c>
    </row>
    <row r="81" spans="1:4" ht="69.599999999999994" customHeight="1" thickBot="1" x14ac:dyDescent="0.25">
      <c r="A81" s="354"/>
      <c r="B81" s="355" t="s">
        <v>1820</v>
      </c>
      <c r="C81" s="356" t="s">
        <v>1821</v>
      </c>
      <c r="D81" s="357">
        <v>11490</v>
      </c>
    </row>
    <row r="82" spans="1:4" ht="12.75" thickBot="1" x14ac:dyDescent="0.25">
      <c r="A82" s="743" t="s">
        <v>1822</v>
      </c>
      <c r="B82" s="744"/>
      <c r="C82" s="744"/>
      <c r="D82" s="745"/>
    </row>
    <row r="83" spans="1:4" ht="72.599999999999994" customHeight="1" thickBot="1" x14ac:dyDescent="0.25">
      <c r="A83" s="354"/>
      <c r="B83" s="355" t="s">
        <v>1823</v>
      </c>
      <c r="C83" s="362" t="s">
        <v>1824</v>
      </c>
      <c r="D83" s="357">
        <v>4190</v>
      </c>
    </row>
    <row r="84" spans="1:4" ht="81" customHeight="1" thickBot="1" x14ac:dyDescent="0.25">
      <c r="A84" s="354"/>
      <c r="B84" s="355" t="s">
        <v>1825</v>
      </c>
      <c r="C84" s="356" t="s">
        <v>1826</v>
      </c>
      <c r="D84" s="357">
        <v>4790</v>
      </c>
    </row>
    <row r="85" spans="1:4" ht="84.6" customHeight="1" thickBot="1" x14ac:dyDescent="0.25">
      <c r="A85" s="354"/>
      <c r="B85" s="355" t="s">
        <v>1827</v>
      </c>
      <c r="C85" s="362" t="s">
        <v>1828</v>
      </c>
      <c r="D85" s="357">
        <v>8990</v>
      </c>
    </row>
    <row r="86" spans="1:4" ht="70.150000000000006" customHeight="1" thickBot="1" x14ac:dyDescent="0.25">
      <c r="A86" s="354"/>
      <c r="B86" s="355" t="s">
        <v>1829</v>
      </c>
      <c r="C86" s="356" t="s">
        <v>1830</v>
      </c>
      <c r="D86" s="357">
        <v>9790</v>
      </c>
    </row>
    <row r="87" spans="1:4" ht="108.6" customHeight="1" thickBot="1" x14ac:dyDescent="0.25">
      <c r="A87" s="354"/>
      <c r="B87" s="355" t="s">
        <v>1831</v>
      </c>
      <c r="C87" s="356" t="s">
        <v>1832</v>
      </c>
      <c r="D87" s="357">
        <v>14890</v>
      </c>
    </row>
    <row r="88" spans="1:4" ht="12.75" thickBot="1" x14ac:dyDescent="0.25">
      <c r="A88" s="743" t="s">
        <v>1833</v>
      </c>
      <c r="B88" s="744"/>
      <c r="C88" s="744"/>
      <c r="D88" s="745"/>
    </row>
    <row r="89" spans="1:4" ht="12.75" thickBot="1" x14ac:dyDescent="0.25">
      <c r="A89" s="743" t="s">
        <v>1834</v>
      </c>
      <c r="B89" s="744"/>
      <c r="C89" s="744"/>
      <c r="D89" s="745"/>
    </row>
    <row r="90" spans="1:4" ht="73.150000000000006" customHeight="1" thickBot="1" x14ac:dyDescent="0.25">
      <c r="A90" s="354"/>
      <c r="B90" s="355" t="s">
        <v>1835</v>
      </c>
      <c r="C90" s="356" t="s">
        <v>1836</v>
      </c>
      <c r="D90" s="357">
        <v>3290</v>
      </c>
    </row>
    <row r="91" spans="1:4" ht="84" customHeight="1" thickBot="1" x14ac:dyDescent="0.25">
      <c r="A91" s="354"/>
      <c r="B91" s="355" t="s">
        <v>1837</v>
      </c>
      <c r="C91" s="356" t="s">
        <v>1838</v>
      </c>
      <c r="D91" s="357">
        <v>3690</v>
      </c>
    </row>
    <row r="92" spans="1:4" ht="94.15" customHeight="1" thickBot="1" x14ac:dyDescent="0.25">
      <c r="A92" s="354"/>
      <c r="B92" s="355" t="s">
        <v>1839</v>
      </c>
      <c r="C92" s="362" t="s">
        <v>1840</v>
      </c>
      <c r="D92" s="357">
        <v>6900</v>
      </c>
    </row>
    <row r="93" spans="1:4" ht="67.150000000000006" customHeight="1" thickBot="1" x14ac:dyDescent="0.25">
      <c r="A93" s="354"/>
      <c r="B93" s="355" t="s">
        <v>1841</v>
      </c>
      <c r="C93" s="356" t="s">
        <v>1842</v>
      </c>
      <c r="D93" s="357">
        <v>7490</v>
      </c>
    </row>
    <row r="94" spans="1:4" ht="112.15" customHeight="1" thickBot="1" x14ac:dyDescent="0.25">
      <c r="A94" s="354"/>
      <c r="B94" s="355" t="s">
        <v>1843</v>
      </c>
      <c r="C94" s="356" t="s">
        <v>1844</v>
      </c>
      <c r="D94" s="357">
        <v>11490</v>
      </c>
    </row>
    <row r="95" spans="1:4" ht="12.75" thickBot="1" x14ac:dyDescent="0.25">
      <c r="A95" s="743" t="s">
        <v>1845</v>
      </c>
      <c r="B95" s="744"/>
      <c r="C95" s="744"/>
      <c r="D95" s="745"/>
    </row>
    <row r="96" spans="1:4" ht="76.150000000000006" customHeight="1" thickBot="1" x14ac:dyDescent="0.25">
      <c r="A96" s="354"/>
      <c r="B96" s="355" t="s">
        <v>1846</v>
      </c>
      <c r="C96" s="356" t="s">
        <v>1847</v>
      </c>
      <c r="D96" s="357">
        <v>4190</v>
      </c>
    </row>
    <row r="97" spans="1:4" ht="88.15" customHeight="1" thickBot="1" x14ac:dyDescent="0.25">
      <c r="A97" s="354"/>
      <c r="B97" s="355" t="s">
        <v>1848</v>
      </c>
      <c r="C97" s="356" t="s">
        <v>1849</v>
      </c>
      <c r="D97" s="357">
        <v>4790</v>
      </c>
    </row>
    <row r="98" spans="1:4" ht="83.45" customHeight="1" thickBot="1" x14ac:dyDescent="0.25">
      <c r="A98" s="354"/>
      <c r="B98" s="355" t="s">
        <v>1850</v>
      </c>
      <c r="C98" s="362" t="s">
        <v>1851</v>
      </c>
      <c r="D98" s="357">
        <v>8990</v>
      </c>
    </row>
    <row r="99" spans="1:4" ht="71.45" customHeight="1" thickBot="1" x14ac:dyDescent="0.25">
      <c r="A99" s="354"/>
      <c r="B99" s="355" t="s">
        <v>1852</v>
      </c>
      <c r="C99" s="356" t="s">
        <v>1853</v>
      </c>
      <c r="D99" s="357">
        <v>9790</v>
      </c>
    </row>
    <row r="100" spans="1:4" ht="112.15" customHeight="1" thickBot="1" x14ac:dyDescent="0.25">
      <c r="A100" s="354"/>
      <c r="B100" s="355" t="s">
        <v>1854</v>
      </c>
      <c r="C100" s="356" t="s">
        <v>1855</v>
      </c>
      <c r="D100" s="357">
        <v>14890</v>
      </c>
    </row>
    <row r="101" spans="1:4" ht="12.75" thickBot="1" x14ac:dyDescent="0.25">
      <c r="A101" s="743" t="s">
        <v>1856</v>
      </c>
      <c r="B101" s="744"/>
      <c r="C101" s="744"/>
      <c r="D101" s="745"/>
    </row>
    <row r="102" spans="1:4" ht="12.75" thickBot="1" x14ac:dyDescent="0.25">
      <c r="A102" s="743" t="s">
        <v>1857</v>
      </c>
      <c r="B102" s="744"/>
      <c r="C102" s="744"/>
      <c r="D102" s="745"/>
    </row>
    <row r="103" spans="1:4" ht="93.6" customHeight="1" thickBot="1" x14ac:dyDescent="0.25">
      <c r="A103" s="354"/>
      <c r="B103" s="355" t="s">
        <v>1858</v>
      </c>
      <c r="C103" s="356" t="s">
        <v>1859</v>
      </c>
      <c r="D103" s="357">
        <v>2290</v>
      </c>
    </row>
    <row r="104" spans="1:4" ht="106.15" customHeight="1" thickBot="1" x14ac:dyDescent="0.25">
      <c r="A104" s="354"/>
      <c r="B104" s="355" t="s">
        <v>1860</v>
      </c>
      <c r="C104" s="356" t="s">
        <v>1861</v>
      </c>
      <c r="D104" s="357">
        <v>2990</v>
      </c>
    </row>
    <row r="105" spans="1:4" ht="132.75" thickBot="1" x14ac:dyDescent="0.25">
      <c r="A105" s="354"/>
      <c r="B105" s="355" t="s">
        <v>1862</v>
      </c>
      <c r="C105" s="356" t="s">
        <v>1863</v>
      </c>
      <c r="D105" s="357">
        <v>79900</v>
      </c>
    </row>
    <row r="106" spans="1:4" ht="12.75" thickBot="1" x14ac:dyDescent="0.25">
      <c r="A106" s="743" t="s">
        <v>1864</v>
      </c>
      <c r="B106" s="744"/>
      <c r="C106" s="744"/>
      <c r="D106" s="745"/>
    </row>
    <row r="107" spans="1:4" ht="82.9" customHeight="1" thickBot="1" x14ac:dyDescent="0.25">
      <c r="A107" s="354"/>
      <c r="B107" s="355" t="s">
        <v>1865</v>
      </c>
      <c r="C107" s="356" t="s">
        <v>1866</v>
      </c>
      <c r="D107" s="357">
        <v>3490</v>
      </c>
    </row>
    <row r="108" spans="1:4" ht="91.9" customHeight="1" thickBot="1" x14ac:dyDescent="0.25">
      <c r="A108" s="354"/>
      <c r="B108" s="355" t="s">
        <v>1867</v>
      </c>
      <c r="C108" s="356" t="s">
        <v>1868</v>
      </c>
      <c r="D108" s="357">
        <v>3990</v>
      </c>
    </row>
    <row r="109" spans="1:4" ht="88.9" customHeight="1" thickBot="1" x14ac:dyDescent="0.25">
      <c r="A109" s="354"/>
      <c r="B109" s="355" t="s">
        <v>1869</v>
      </c>
      <c r="C109" s="356" t="s">
        <v>1870</v>
      </c>
      <c r="D109" s="357">
        <v>90900</v>
      </c>
    </row>
    <row r="110" spans="1:4" ht="12.75" thickBot="1" x14ac:dyDescent="0.25">
      <c r="A110" s="743" t="s">
        <v>1871</v>
      </c>
      <c r="B110" s="744"/>
      <c r="C110" s="744"/>
      <c r="D110" s="745"/>
    </row>
    <row r="111" spans="1:4" ht="69" customHeight="1" thickBot="1" x14ac:dyDescent="0.25">
      <c r="A111" s="354"/>
      <c r="B111" s="355" t="s">
        <v>1872</v>
      </c>
      <c r="C111" s="356" t="s">
        <v>1873</v>
      </c>
      <c r="D111" s="357">
        <v>4090</v>
      </c>
    </row>
    <row r="112" spans="1:4" ht="76.900000000000006" customHeight="1" thickBot="1" x14ac:dyDescent="0.25">
      <c r="A112" s="354"/>
      <c r="B112" s="355" t="s">
        <v>1874</v>
      </c>
      <c r="C112" s="356" t="s">
        <v>1875</v>
      </c>
      <c r="D112" s="357">
        <v>102900</v>
      </c>
    </row>
    <row r="113" spans="1:4" ht="12.75" thickBot="1" x14ac:dyDescent="0.25">
      <c r="A113" s="743" t="s">
        <v>1876</v>
      </c>
      <c r="B113" s="744"/>
      <c r="C113" s="744"/>
      <c r="D113" s="745"/>
    </row>
    <row r="114" spans="1:4" ht="71.45" customHeight="1" thickBot="1" x14ac:dyDescent="0.25">
      <c r="A114" s="354"/>
      <c r="B114" s="355" t="s">
        <v>1877</v>
      </c>
      <c r="C114" s="356" t="s">
        <v>1878</v>
      </c>
      <c r="D114" s="357">
        <v>5190</v>
      </c>
    </row>
    <row r="115" spans="1:4" ht="81.599999999999994" customHeight="1" thickBot="1" x14ac:dyDescent="0.25">
      <c r="A115" s="354"/>
      <c r="B115" s="355" t="s">
        <v>1879</v>
      </c>
      <c r="C115" s="356" t="s">
        <v>1880</v>
      </c>
      <c r="D115" s="357">
        <v>125900</v>
      </c>
    </row>
    <row r="116" spans="1:4" ht="12.75" thickBot="1" x14ac:dyDescent="0.25">
      <c r="A116" s="743" t="s">
        <v>1881</v>
      </c>
      <c r="B116" s="744"/>
      <c r="C116" s="744"/>
      <c r="D116" s="745"/>
    </row>
    <row r="117" spans="1:4" ht="12.75" thickBot="1" x14ac:dyDescent="0.25">
      <c r="A117" s="743" t="s">
        <v>1882</v>
      </c>
      <c r="B117" s="744"/>
      <c r="C117" s="744"/>
      <c r="D117" s="745"/>
    </row>
    <row r="118" spans="1:4" ht="93.6" customHeight="1" thickBot="1" x14ac:dyDescent="0.25">
      <c r="A118" s="354"/>
      <c r="B118" s="355" t="s">
        <v>1883</v>
      </c>
      <c r="C118" s="356" t="s">
        <v>1884</v>
      </c>
      <c r="D118" s="357">
        <v>2290</v>
      </c>
    </row>
    <row r="119" spans="1:4" ht="84" customHeight="1" thickBot="1" x14ac:dyDescent="0.25">
      <c r="A119" s="354"/>
      <c r="B119" s="355" t="s">
        <v>1885</v>
      </c>
      <c r="C119" s="356" t="s">
        <v>1886</v>
      </c>
      <c r="D119" s="357">
        <v>2990</v>
      </c>
    </row>
    <row r="120" spans="1:4" ht="87.6" customHeight="1" thickBot="1" x14ac:dyDescent="0.25">
      <c r="A120" s="354"/>
      <c r="B120" s="355" t="s">
        <v>1887</v>
      </c>
      <c r="C120" s="356" t="s">
        <v>1888</v>
      </c>
      <c r="D120" s="357">
        <v>79900</v>
      </c>
    </row>
    <row r="121" spans="1:4" ht="12.75" thickBot="1" x14ac:dyDescent="0.25">
      <c r="A121" s="743" t="s">
        <v>1889</v>
      </c>
      <c r="B121" s="744"/>
      <c r="C121" s="744"/>
      <c r="D121" s="745"/>
    </row>
    <row r="122" spans="1:4" ht="79.150000000000006" customHeight="1" thickBot="1" x14ac:dyDescent="0.25">
      <c r="A122" s="354"/>
      <c r="B122" s="355" t="s">
        <v>1890</v>
      </c>
      <c r="C122" s="356" t="s">
        <v>1891</v>
      </c>
      <c r="D122" s="357">
        <v>3490</v>
      </c>
    </row>
    <row r="123" spans="1:4" ht="84.6" customHeight="1" thickBot="1" x14ac:dyDescent="0.25">
      <c r="A123" s="354"/>
      <c r="B123" s="355" t="s">
        <v>1892</v>
      </c>
      <c r="C123" s="356" t="s">
        <v>1893</v>
      </c>
      <c r="D123" s="357">
        <v>3990</v>
      </c>
    </row>
    <row r="124" spans="1:4" ht="88.9" customHeight="1" thickBot="1" x14ac:dyDescent="0.25">
      <c r="A124" s="354"/>
      <c r="B124" s="355" t="s">
        <v>1894</v>
      </c>
      <c r="C124" s="356" t="s">
        <v>1895</v>
      </c>
      <c r="D124" s="357">
        <v>90900</v>
      </c>
    </row>
    <row r="125" spans="1:4" ht="12.75" thickBot="1" x14ac:dyDescent="0.25">
      <c r="A125" s="743" t="s">
        <v>1896</v>
      </c>
      <c r="B125" s="744"/>
      <c r="C125" s="744"/>
      <c r="D125" s="745"/>
    </row>
    <row r="126" spans="1:4" ht="91.15" customHeight="1" thickBot="1" x14ac:dyDescent="0.25">
      <c r="A126" s="354"/>
      <c r="B126" s="355" t="s">
        <v>1897</v>
      </c>
      <c r="C126" s="356" t="s">
        <v>1898</v>
      </c>
      <c r="D126" s="357">
        <v>4090</v>
      </c>
    </row>
    <row r="127" spans="1:4" ht="82.9" customHeight="1" thickBot="1" x14ac:dyDescent="0.25">
      <c r="A127" s="354"/>
      <c r="B127" s="355" t="s">
        <v>1899</v>
      </c>
      <c r="C127" s="356" t="s">
        <v>1900</v>
      </c>
      <c r="D127" s="357">
        <v>102900</v>
      </c>
    </row>
    <row r="128" spans="1:4" ht="12.75" thickBot="1" x14ac:dyDescent="0.25">
      <c r="A128" s="743" t="s">
        <v>1901</v>
      </c>
      <c r="B128" s="744"/>
      <c r="C128" s="744"/>
      <c r="D128" s="745"/>
    </row>
    <row r="129" spans="1:4" ht="84" customHeight="1" thickBot="1" x14ac:dyDescent="0.25">
      <c r="A129" s="354"/>
      <c r="B129" s="355" t="s">
        <v>1902</v>
      </c>
      <c r="C129" s="356" t="s">
        <v>1903</v>
      </c>
      <c r="D129" s="357">
        <v>5190</v>
      </c>
    </row>
    <row r="130" spans="1:4" ht="79.900000000000006" customHeight="1" thickBot="1" x14ac:dyDescent="0.25">
      <c r="A130" s="354"/>
      <c r="B130" s="355" t="s">
        <v>1904</v>
      </c>
      <c r="C130" s="356" t="s">
        <v>1905</v>
      </c>
      <c r="D130" s="357">
        <v>125900</v>
      </c>
    </row>
    <row r="131" spans="1:4" ht="12" customHeight="1" thickBot="1" x14ac:dyDescent="0.25">
      <c r="A131" s="740" t="s">
        <v>1906</v>
      </c>
      <c r="B131" s="741"/>
      <c r="C131" s="741"/>
      <c r="D131" s="742"/>
    </row>
    <row r="132" spans="1:4" ht="12" customHeight="1" thickBot="1" x14ac:dyDescent="0.25">
      <c r="A132" s="743" t="s">
        <v>1907</v>
      </c>
      <c r="B132" s="744"/>
      <c r="C132" s="744"/>
      <c r="D132" s="745"/>
    </row>
    <row r="133" spans="1:4" ht="68.45" customHeight="1" thickBot="1" x14ac:dyDescent="0.25">
      <c r="A133" s="354"/>
      <c r="B133" s="355" t="s">
        <v>1908</v>
      </c>
      <c r="C133" s="356" t="s">
        <v>1909</v>
      </c>
      <c r="D133" s="357">
        <v>2990</v>
      </c>
    </row>
    <row r="134" spans="1:4" ht="73.900000000000006" customHeight="1" thickBot="1" x14ac:dyDescent="0.25">
      <c r="A134" s="354"/>
      <c r="B134" s="355" t="s">
        <v>1910</v>
      </c>
      <c r="C134" s="356" t="s">
        <v>1911</v>
      </c>
      <c r="D134" s="357">
        <v>3990</v>
      </c>
    </row>
    <row r="135" spans="1:4" ht="12" customHeight="1" thickBot="1" x14ac:dyDescent="0.25">
      <c r="A135" s="743" t="s">
        <v>1912</v>
      </c>
      <c r="B135" s="744"/>
      <c r="C135" s="744"/>
      <c r="D135" s="745"/>
    </row>
    <row r="136" spans="1:4" ht="61.15" customHeight="1" thickBot="1" x14ac:dyDescent="0.25">
      <c r="A136" s="354"/>
      <c r="B136" s="355" t="s">
        <v>1781</v>
      </c>
      <c r="C136" s="356" t="s">
        <v>1782</v>
      </c>
      <c r="D136" s="357">
        <v>1990</v>
      </c>
    </row>
    <row r="137" spans="1:4" ht="64.150000000000006" customHeight="1" thickBot="1" x14ac:dyDescent="0.25">
      <c r="A137" s="354"/>
      <c r="B137" s="355" t="s">
        <v>1783</v>
      </c>
      <c r="C137" s="356" t="s">
        <v>1784</v>
      </c>
      <c r="D137" s="357">
        <v>2990</v>
      </c>
    </row>
    <row r="138" spans="1:4" ht="23.45" customHeight="1" thickBot="1" x14ac:dyDescent="0.25">
      <c r="A138" s="740" t="s">
        <v>1785</v>
      </c>
      <c r="B138" s="741"/>
      <c r="C138" s="741"/>
      <c r="D138" s="742"/>
    </row>
    <row r="139" spans="1:4" ht="12" customHeight="1" thickBot="1" x14ac:dyDescent="0.25">
      <c r="A139" s="740" t="s">
        <v>1786</v>
      </c>
      <c r="B139" s="741"/>
      <c r="C139" s="741"/>
      <c r="D139" s="742"/>
    </row>
    <row r="140" spans="1:4" ht="76.150000000000006" customHeight="1" thickBot="1" x14ac:dyDescent="0.25">
      <c r="A140" s="354"/>
      <c r="B140" s="355" t="s">
        <v>1787</v>
      </c>
      <c r="C140" s="356" t="s">
        <v>1788</v>
      </c>
      <c r="D140" s="357">
        <v>1490</v>
      </c>
    </row>
    <row r="141" spans="1:4" ht="70.150000000000006" customHeight="1" thickBot="1" x14ac:dyDescent="0.25">
      <c r="A141" s="354"/>
      <c r="B141" s="355" t="s">
        <v>1789</v>
      </c>
      <c r="C141" s="356" t="s">
        <v>1790</v>
      </c>
      <c r="D141" s="357">
        <v>30900</v>
      </c>
    </row>
    <row r="142" spans="1:4" ht="12" customHeight="1" thickBot="1" x14ac:dyDescent="0.25">
      <c r="A142" s="740" t="s">
        <v>1791</v>
      </c>
      <c r="B142" s="741"/>
      <c r="C142" s="741"/>
      <c r="D142" s="742"/>
    </row>
    <row r="143" spans="1:4" ht="99" customHeight="1" thickBot="1" x14ac:dyDescent="0.25">
      <c r="A143" s="354"/>
      <c r="B143" s="355" t="s">
        <v>1792</v>
      </c>
      <c r="C143" s="356" t="s">
        <v>1793</v>
      </c>
      <c r="D143" s="357">
        <v>3990</v>
      </c>
    </row>
    <row r="144" spans="1:4" ht="120.75" thickBot="1" x14ac:dyDescent="0.25">
      <c r="A144" s="354"/>
      <c r="B144" s="355" t="s">
        <v>1794</v>
      </c>
      <c r="C144" s="356" t="s">
        <v>1795</v>
      </c>
      <c r="D144" s="357">
        <v>69900</v>
      </c>
    </row>
    <row r="145" spans="1:4" ht="12" customHeight="1" thickBot="1" x14ac:dyDescent="0.25">
      <c r="A145" s="740" t="s">
        <v>1796</v>
      </c>
      <c r="B145" s="741"/>
      <c r="C145" s="741"/>
      <c r="D145" s="742"/>
    </row>
    <row r="146" spans="1:4" ht="76.150000000000006" customHeight="1" thickBot="1" x14ac:dyDescent="0.25">
      <c r="A146" s="354"/>
      <c r="B146" s="355" t="s">
        <v>1913</v>
      </c>
      <c r="C146" s="356" t="s">
        <v>1798</v>
      </c>
      <c r="D146" s="357">
        <v>1490</v>
      </c>
    </row>
    <row r="147" spans="1:4" ht="12" customHeight="1" thickBot="1" x14ac:dyDescent="0.25">
      <c r="A147" s="740" t="s">
        <v>1799</v>
      </c>
      <c r="B147" s="741"/>
      <c r="C147" s="741"/>
      <c r="D147" s="742"/>
    </row>
    <row r="148" spans="1:4" ht="101.45" customHeight="1" thickBot="1" x14ac:dyDescent="0.25">
      <c r="A148" s="354"/>
      <c r="B148" s="355" t="s">
        <v>1914</v>
      </c>
      <c r="C148" s="356" t="s">
        <v>1801</v>
      </c>
      <c r="D148" s="357">
        <v>3990</v>
      </c>
    </row>
    <row r="149" spans="1:4" ht="16.149999999999999" customHeight="1" x14ac:dyDescent="0.2">
      <c r="A149" s="750" t="s">
        <v>1915</v>
      </c>
      <c r="B149" s="750"/>
      <c r="C149" s="750"/>
      <c r="D149" s="751"/>
    </row>
    <row r="150" spans="1:4" ht="21" customHeight="1" thickBot="1" x14ac:dyDescent="0.25">
      <c r="A150" s="752" t="s">
        <v>1916</v>
      </c>
      <c r="B150" s="752"/>
      <c r="C150" s="752"/>
      <c r="D150" s="753"/>
    </row>
    <row r="151" spans="1:4" ht="108.75" thickBot="1" x14ac:dyDescent="0.25">
      <c r="A151" s="374"/>
      <c r="B151" s="370" t="s">
        <v>1917</v>
      </c>
      <c r="C151" s="363" t="s">
        <v>1997</v>
      </c>
      <c r="D151" s="364">
        <v>1790</v>
      </c>
    </row>
    <row r="152" spans="1:4" ht="168.75" thickBot="1" x14ac:dyDescent="0.25">
      <c r="A152" s="374"/>
      <c r="B152" s="370" t="s">
        <v>1918</v>
      </c>
      <c r="C152" s="363" t="s">
        <v>1998</v>
      </c>
      <c r="D152" s="364">
        <v>3990</v>
      </c>
    </row>
    <row r="153" spans="1:4" ht="108.75" thickBot="1" x14ac:dyDescent="0.25">
      <c r="A153" s="374"/>
      <c r="B153" s="370" t="s">
        <v>1919</v>
      </c>
      <c r="C153" s="363" t="s">
        <v>1999</v>
      </c>
      <c r="D153" s="364">
        <v>57900</v>
      </c>
    </row>
    <row r="154" spans="1:4" ht="132.75" thickBot="1" x14ac:dyDescent="0.25">
      <c r="A154" s="374"/>
      <c r="B154" s="370" t="s">
        <v>1920</v>
      </c>
      <c r="C154" s="363" t="s">
        <v>2000</v>
      </c>
      <c r="D154" s="364">
        <v>79900</v>
      </c>
    </row>
    <row r="155" spans="1:4" ht="12.75" thickBot="1" x14ac:dyDescent="0.25">
      <c r="A155" s="374"/>
      <c r="B155" s="746" t="s">
        <v>1921</v>
      </c>
      <c r="C155" s="747"/>
      <c r="D155" s="365"/>
    </row>
    <row r="156" spans="1:4" ht="120.75" thickBot="1" x14ac:dyDescent="0.25">
      <c r="A156" s="374"/>
      <c r="B156" s="370" t="s">
        <v>1922</v>
      </c>
      <c r="C156" s="363" t="s">
        <v>2001</v>
      </c>
      <c r="D156" s="364">
        <v>1490</v>
      </c>
    </row>
    <row r="157" spans="1:4" ht="168.75" thickBot="1" x14ac:dyDescent="0.25">
      <c r="A157" s="374"/>
      <c r="B157" s="370" t="s">
        <v>1923</v>
      </c>
      <c r="C157" s="363" t="s">
        <v>2002</v>
      </c>
      <c r="D157" s="364">
        <v>1890</v>
      </c>
    </row>
    <row r="158" spans="1:4" ht="144.75" thickBot="1" x14ac:dyDescent="0.25">
      <c r="A158" s="374"/>
      <c r="B158" s="370" t="s">
        <v>1924</v>
      </c>
      <c r="C158" s="363" t="s">
        <v>2003</v>
      </c>
      <c r="D158" s="364">
        <v>2590</v>
      </c>
    </row>
    <row r="159" spans="1:4" ht="156.75" thickBot="1" x14ac:dyDescent="0.25">
      <c r="A159" s="374"/>
      <c r="B159" s="370" t="s">
        <v>1925</v>
      </c>
      <c r="C159" s="363" t="s">
        <v>2004</v>
      </c>
      <c r="D159" s="364">
        <v>3790</v>
      </c>
    </row>
    <row r="160" spans="1:4" ht="156.75" thickBot="1" x14ac:dyDescent="0.25">
      <c r="A160" s="374"/>
      <c r="B160" s="370" t="s">
        <v>1926</v>
      </c>
      <c r="C160" s="363" t="s">
        <v>2005</v>
      </c>
      <c r="D160" s="364">
        <v>4390</v>
      </c>
    </row>
    <row r="161" spans="1:4" ht="156.75" thickBot="1" x14ac:dyDescent="0.25">
      <c r="A161" s="374"/>
      <c r="B161" s="370" t="s">
        <v>1927</v>
      </c>
      <c r="C161" s="363" t="s">
        <v>2006</v>
      </c>
      <c r="D161" s="364">
        <v>6690</v>
      </c>
    </row>
    <row r="162" spans="1:4" ht="156.75" thickBot="1" x14ac:dyDescent="0.25">
      <c r="A162" s="374"/>
      <c r="B162" s="370" t="s">
        <v>1928</v>
      </c>
      <c r="C162" s="363" t="s">
        <v>2007</v>
      </c>
      <c r="D162" s="364">
        <v>2590</v>
      </c>
    </row>
    <row r="163" spans="1:4" ht="144.75" thickBot="1" x14ac:dyDescent="0.25">
      <c r="A163" s="374"/>
      <c r="B163" s="370" t="s">
        <v>1929</v>
      </c>
      <c r="C163" s="363" t="s">
        <v>2008</v>
      </c>
      <c r="D163" s="364">
        <v>3790</v>
      </c>
    </row>
    <row r="164" spans="1:4" ht="120.75" thickBot="1" x14ac:dyDescent="0.25">
      <c r="A164" s="374"/>
      <c r="B164" s="370" t="s">
        <v>1930</v>
      </c>
      <c r="C164" s="363" t="s">
        <v>2009</v>
      </c>
      <c r="D164" s="364">
        <v>57900</v>
      </c>
    </row>
    <row r="165" spans="1:4" ht="144.75" thickBot="1" x14ac:dyDescent="0.25">
      <c r="A165" s="374"/>
      <c r="B165" s="370" t="s">
        <v>1931</v>
      </c>
      <c r="C165" s="363" t="s">
        <v>2010</v>
      </c>
      <c r="D165" s="364">
        <v>82900</v>
      </c>
    </row>
    <row r="166" spans="1:4" ht="132.75" thickBot="1" x14ac:dyDescent="0.25">
      <c r="A166" s="374"/>
      <c r="B166" s="370" t="s">
        <v>1932</v>
      </c>
      <c r="C166" s="363" t="s">
        <v>2011</v>
      </c>
      <c r="D166" s="364">
        <v>179900</v>
      </c>
    </row>
    <row r="167" spans="1:4" ht="12.75" thickBot="1" x14ac:dyDescent="0.25">
      <c r="A167" s="374"/>
      <c r="B167" s="748" t="s">
        <v>1933</v>
      </c>
      <c r="C167" s="749"/>
      <c r="D167" s="366"/>
    </row>
    <row r="168" spans="1:4" ht="12.75" thickBot="1" x14ac:dyDescent="0.25">
      <c r="A168" s="374"/>
      <c r="B168" s="746" t="s">
        <v>1934</v>
      </c>
      <c r="C168" s="747"/>
      <c r="D168" s="366"/>
    </row>
    <row r="169" spans="1:4" ht="108.75" thickBot="1" x14ac:dyDescent="0.25">
      <c r="A169" s="374"/>
      <c r="B169" s="371" t="s">
        <v>1935</v>
      </c>
      <c r="C169" s="367" t="s">
        <v>1936</v>
      </c>
      <c r="D169" s="364">
        <v>490</v>
      </c>
    </row>
    <row r="170" spans="1:4" ht="96.75" thickBot="1" x14ac:dyDescent="0.25">
      <c r="A170" s="374"/>
      <c r="B170" s="370" t="s">
        <v>1937</v>
      </c>
      <c r="C170" s="368" t="s">
        <v>1938</v>
      </c>
      <c r="D170" s="364">
        <v>990</v>
      </c>
    </row>
    <row r="171" spans="1:4" ht="132.75" thickBot="1" x14ac:dyDescent="0.25">
      <c r="A171" s="374"/>
      <c r="B171" s="370" t="s">
        <v>1939</v>
      </c>
      <c r="C171" s="368" t="s">
        <v>1940</v>
      </c>
      <c r="D171" s="364">
        <v>1590</v>
      </c>
    </row>
    <row r="172" spans="1:4" ht="168.75" thickBot="1" x14ac:dyDescent="0.25">
      <c r="A172" s="374"/>
      <c r="B172" s="370" t="s">
        <v>1941</v>
      </c>
      <c r="C172" s="368" t="s">
        <v>1942</v>
      </c>
      <c r="D172" s="364">
        <v>2490</v>
      </c>
    </row>
    <row r="173" spans="1:4" ht="84.75" thickBot="1" x14ac:dyDescent="0.25">
      <c r="A173" s="374"/>
      <c r="B173" s="370" t="s">
        <v>1943</v>
      </c>
      <c r="C173" s="363" t="s">
        <v>1944</v>
      </c>
      <c r="D173" s="364">
        <v>17900</v>
      </c>
    </row>
    <row r="174" spans="1:4" ht="108.75" thickBot="1" x14ac:dyDescent="0.25">
      <c r="A174" s="374"/>
      <c r="B174" s="370" t="s">
        <v>1945</v>
      </c>
      <c r="C174" s="363" t="s">
        <v>1946</v>
      </c>
      <c r="D174" s="364">
        <v>39900</v>
      </c>
    </row>
    <row r="175" spans="1:4" ht="12.75" thickBot="1" x14ac:dyDescent="0.25">
      <c r="A175" s="374"/>
      <c r="B175" s="746" t="s">
        <v>1947</v>
      </c>
      <c r="C175" s="747"/>
      <c r="D175" s="365"/>
    </row>
    <row r="176" spans="1:4" ht="108.75" thickBot="1" x14ac:dyDescent="0.25">
      <c r="A176" s="374"/>
      <c r="B176" s="370" t="s">
        <v>1948</v>
      </c>
      <c r="C176" s="363" t="s">
        <v>1949</v>
      </c>
      <c r="D176" s="364">
        <v>890</v>
      </c>
    </row>
    <row r="177" spans="1:4" ht="108.75" thickBot="1" x14ac:dyDescent="0.25">
      <c r="A177" s="374"/>
      <c r="B177" s="370" t="s">
        <v>1950</v>
      </c>
      <c r="C177" s="363" t="s">
        <v>1951</v>
      </c>
      <c r="D177" s="364">
        <v>1390</v>
      </c>
    </row>
    <row r="178" spans="1:4" ht="96.75" thickBot="1" x14ac:dyDescent="0.25">
      <c r="A178" s="374"/>
      <c r="B178" s="370" t="s">
        <v>1952</v>
      </c>
      <c r="C178" s="363" t="s">
        <v>1953</v>
      </c>
      <c r="D178" s="364">
        <v>1590</v>
      </c>
    </row>
    <row r="179" spans="1:4" ht="108.75" thickBot="1" x14ac:dyDescent="0.25">
      <c r="A179" s="374"/>
      <c r="B179" s="370" t="s">
        <v>1954</v>
      </c>
      <c r="C179" s="363" t="s">
        <v>1955</v>
      </c>
      <c r="D179" s="364">
        <v>1990</v>
      </c>
    </row>
    <row r="180" spans="1:4" ht="204.75" thickBot="1" x14ac:dyDescent="0.25">
      <c r="A180" s="374"/>
      <c r="B180" s="370" t="s">
        <v>1956</v>
      </c>
      <c r="C180" s="363" t="s">
        <v>1957</v>
      </c>
      <c r="D180" s="364">
        <v>4190</v>
      </c>
    </row>
    <row r="181" spans="1:4" ht="96.75" thickBot="1" x14ac:dyDescent="0.25">
      <c r="A181" s="374"/>
      <c r="B181" s="372" t="s">
        <v>1958</v>
      </c>
      <c r="C181" s="363" t="s">
        <v>1959</v>
      </c>
      <c r="D181" s="364">
        <v>44900</v>
      </c>
    </row>
    <row r="182" spans="1:4" ht="96.75" thickBot="1" x14ac:dyDescent="0.25">
      <c r="A182" s="374"/>
      <c r="B182" s="370" t="s">
        <v>1960</v>
      </c>
      <c r="C182" s="363" t="s">
        <v>1961</v>
      </c>
      <c r="D182" s="364">
        <v>59900</v>
      </c>
    </row>
    <row r="183" spans="1:4" ht="96.75" thickBot="1" x14ac:dyDescent="0.25">
      <c r="A183" s="374"/>
      <c r="B183" s="370" t="s">
        <v>1962</v>
      </c>
      <c r="C183" s="363" t="s">
        <v>1963</v>
      </c>
      <c r="D183" s="364">
        <v>64900</v>
      </c>
    </row>
    <row r="184" spans="1:4" ht="108.75" thickBot="1" x14ac:dyDescent="0.25">
      <c r="A184" s="374"/>
      <c r="B184" s="370" t="s">
        <v>1964</v>
      </c>
      <c r="C184" s="363" t="s">
        <v>1965</v>
      </c>
      <c r="D184" s="364">
        <v>67900</v>
      </c>
    </row>
    <row r="185" spans="1:4" ht="120.75" thickBot="1" x14ac:dyDescent="0.25">
      <c r="A185" s="374"/>
      <c r="B185" s="370" t="s">
        <v>1966</v>
      </c>
      <c r="C185" s="363" t="s">
        <v>1967</v>
      </c>
      <c r="D185" s="364">
        <v>86900</v>
      </c>
    </row>
    <row r="186" spans="1:4" ht="12.75" thickBot="1" x14ac:dyDescent="0.25">
      <c r="A186" s="374"/>
      <c r="B186" s="746" t="s">
        <v>1968</v>
      </c>
      <c r="C186" s="747"/>
      <c r="D186" s="365"/>
    </row>
    <row r="187" spans="1:4" ht="12.75" thickBot="1" x14ac:dyDescent="0.25">
      <c r="A187" s="374"/>
      <c r="B187" s="746" t="s">
        <v>1969</v>
      </c>
      <c r="C187" s="747"/>
      <c r="D187" s="365"/>
    </row>
    <row r="188" spans="1:4" ht="108.75" thickBot="1" x14ac:dyDescent="0.25">
      <c r="A188" s="374"/>
      <c r="B188" s="370" t="s">
        <v>1970</v>
      </c>
      <c r="C188" s="363" t="s">
        <v>2012</v>
      </c>
      <c r="D188" s="364">
        <v>2690</v>
      </c>
    </row>
    <row r="189" spans="1:4" ht="108.75" thickBot="1" x14ac:dyDescent="0.25">
      <c r="A189" s="374"/>
      <c r="B189" s="370" t="s">
        <v>1971</v>
      </c>
      <c r="C189" s="363" t="s">
        <v>2013</v>
      </c>
      <c r="D189" s="364">
        <v>2690</v>
      </c>
    </row>
    <row r="190" spans="1:4" ht="108.75" thickBot="1" x14ac:dyDescent="0.25">
      <c r="A190" s="374"/>
      <c r="B190" s="370" t="s">
        <v>1972</v>
      </c>
      <c r="C190" s="363" t="s">
        <v>2014</v>
      </c>
      <c r="D190" s="364">
        <v>44900</v>
      </c>
    </row>
    <row r="191" spans="1:4" ht="108.75" thickBot="1" x14ac:dyDescent="0.25">
      <c r="A191" s="374"/>
      <c r="B191" s="370" t="s">
        <v>1973</v>
      </c>
      <c r="C191" s="363" t="s">
        <v>2015</v>
      </c>
      <c r="D191" s="364">
        <v>44900</v>
      </c>
    </row>
    <row r="192" spans="1:4" ht="12.75" thickBot="1" x14ac:dyDescent="0.25">
      <c r="A192" s="374"/>
      <c r="B192" s="746" t="s">
        <v>1974</v>
      </c>
      <c r="C192" s="747"/>
      <c r="D192" s="365"/>
    </row>
    <row r="193" spans="1:4" ht="72.75" thickBot="1" x14ac:dyDescent="0.25">
      <c r="A193" s="374"/>
      <c r="B193" s="373" t="s">
        <v>1975</v>
      </c>
      <c r="C193" s="369" t="s">
        <v>1976</v>
      </c>
      <c r="D193" s="364">
        <v>2890</v>
      </c>
    </row>
    <row r="194" spans="1:4" ht="84.75" thickBot="1" x14ac:dyDescent="0.25">
      <c r="A194" s="374"/>
      <c r="B194" s="373" t="s">
        <v>1977</v>
      </c>
      <c r="C194" s="369" t="s">
        <v>1978</v>
      </c>
      <c r="D194" s="364">
        <v>1490</v>
      </c>
    </row>
    <row r="195" spans="1:4" ht="84.75" thickBot="1" x14ac:dyDescent="0.25">
      <c r="A195" s="374"/>
      <c r="B195" s="373" t="s">
        <v>1979</v>
      </c>
      <c r="C195" s="369" t="s">
        <v>1980</v>
      </c>
      <c r="D195" s="364">
        <v>3490</v>
      </c>
    </row>
    <row r="196" spans="1:4" ht="12.75" thickBot="1" x14ac:dyDescent="0.25">
      <c r="A196" s="374"/>
      <c r="B196" s="748" t="s">
        <v>1981</v>
      </c>
      <c r="C196" s="749"/>
      <c r="D196" s="366"/>
    </row>
    <row r="197" spans="1:4" ht="60.75" thickBot="1" x14ac:dyDescent="0.25">
      <c r="A197" s="374"/>
      <c r="B197" s="373" t="s">
        <v>1982</v>
      </c>
      <c r="C197" s="369" t="s">
        <v>2016</v>
      </c>
      <c r="D197" s="364">
        <v>2590</v>
      </c>
    </row>
    <row r="198" spans="1:4" ht="72.75" thickBot="1" x14ac:dyDescent="0.25">
      <c r="A198" s="374"/>
      <c r="B198" s="373" t="s">
        <v>1983</v>
      </c>
      <c r="C198" s="369" t="s">
        <v>2017</v>
      </c>
      <c r="D198" s="364">
        <v>3990</v>
      </c>
    </row>
    <row r="199" spans="1:4" ht="60.75" thickBot="1" x14ac:dyDescent="0.25">
      <c r="A199" s="374"/>
      <c r="B199" s="373" t="s">
        <v>1984</v>
      </c>
      <c r="C199" s="369" t="s">
        <v>2018</v>
      </c>
      <c r="D199" s="364">
        <v>2590</v>
      </c>
    </row>
    <row r="200" spans="1:4" ht="72.75" thickBot="1" x14ac:dyDescent="0.25">
      <c r="A200" s="374"/>
      <c r="B200" s="373" t="s">
        <v>1985</v>
      </c>
      <c r="C200" s="369" t="s">
        <v>2019</v>
      </c>
      <c r="D200" s="364">
        <v>3990</v>
      </c>
    </row>
    <row r="201" spans="1:4" ht="12.75" thickBot="1" x14ac:dyDescent="0.25">
      <c r="A201" s="374"/>
      <c r="B201" s="746" t="s">
        <v>1986</v>
      </c>
      <c r="C201" s="747"/>
      <c r="D201" s="365"/>
    </row>
    <row r="202" spans="1:4" ht="24.75" thickBot="1" x14ac:dyDescent="0.25">
      <c r="A202" s="374"/>
      <c r="B202" s="370" t="s">
        <v>1987</v>
      </c>
      <c r="C202" s="363" t="s">
        <v>1988</v>
      </c>
      <c r="D202" s="364">
        <v>2490</v>
      </c>
    </row>
    <row r="203" spans="1:4" ht="24.75" thickBot="1" x14ac:dyDescent="0.25">
      <c r="A203" s="374"/>
      <c r="B203" s="370" t="s">
        <v>1989</v>
      </c>
      <c r="C203" s="363" t="s">
        <v>1990</v>
      </c>
      <c r="D203" s="364">
        <v>2490</v>
      </c>
    </row>
    <row r="204" spans="1:4" ht="36.75" thickBot="1" x14ac:dyDescent="0.25">
      <c r="A204" s="374"/>
      <c r="B204" s="370" t="s">
        <v>1991</v>
      </c>
      <c r="C204" s="363" t="s">
        <v>1992</v>
      </c>
      <c r="D204" s="364">
        <v>100</v>
      </c>
    </row>
    <row r="205" spans="1:4" ht="48.75" thickBot="1" x14ac:dyDescent="0.25">
      <c r="A205" s="374"/>
      <c r="B205" s="370" t="s">
        <v>1993</v>
      </c>
      <c r="C205" s="363" t="s">
        <v>1994</v>
      </c>
      <c r="D205" s="364">
        <v>250</v>
      </c>
    </row>
    <row r="206" spans="1:4" ht="24.75" thickBot="1" x14ac:dyDescent="0.25">
      <c r="A206" s="374"/>
      <c r="B206" s="370" t="s">
        <v>1995</v>
      </c>
      <c r="C206" s="363" t="s">
        <v>1996</v>
      </c>
      <c r="D206" s="364">
        <v>4490</v>
      </c>
    </row>
  </sheetData>
  <mergeCells count="57">
    <mergeCell ref="B201:C201"/>
    <mergeCell ref="A149:D149"/>
    <mergeCell ref="A150:D150"/>
    <mergeCell ref="B168:C168"/>
    <mergeCell ref="B175:C175"/>
    <mergeCell ref="B186:C186"/>
    <mergeCell ref="B187:C187"/>
    <mergeCell ref="B192:C192"/>
    <mergeCell ref="B196:C196"/>
    <mergeCell ref="A145:D145"/>
    <mergeCell ref="A147:D147"/>
    <mergeCell ref="B155:C155"/>
    <mergeCell ref="B167:C167"/>
    <mergeCell ref="A131:D131"/>
    <mergeCell ref="A132:D132"/>
    <mergeCell ref="A135:D135"/>
    <mergeCell ref="A138:D138"/>
    <mergeCell ref="A139:D139"/>
    <mergeCell ref="A142:D142"/>
    <mergeCell ref="A128:D128"/>
    <mergeCell ref="A89:D89"/>
    <mergeCell ref="A95:D95"/>
    <mergeCell ref="A101:D101"/>
    <mergeCell ref="A102:D102"/>
    <mergeCell ref="A106:D106"/>
    <mergeCell ref="A110:D110"/>
    <mergeCell ref="A113:D113"/>
    <mergeCell ref="A116:D116"/>
    <mergeCell ref="A117:D117"/>
    <mergeCell ref="A121:D121"/>
    <mergeCell ref="A125:D125"/>
    <mergeCell ref="A88:D88"/>
    <mergeCell ref="A51:D51"/>
    <mergeCell ref="A52:D52"/>
    <mergeCell ref="A55:D55"/>
    <mergeCell ref="A58:D58"/>
    <mergeCell ref="A60:D60"/>
    <mergeCell ref="A62:D62"/>
    <mergeCell ref="A63:D63"/>
    <mergeCell ref="A70:D70"/>
    <mergeCell ref="A75:D75"/>
    <mergeCell ref="A76:D76"/>
    <mergeCell ref="A82:D82"/>
    <mergeCell ref="A3:D3"/>
    <mergeCell ref="A4:D4"/>
    <mergeCell ref="A48:D48"/>
    <mergeCell ref="A11:D11"/>
    <mergeCell ref="A16:D16"/>
    <mergeCell ref="A17:D17"/>
    <mergeCell ref="A23:D23"/>
    <mergeCell ref="A29:D29"/>
    <mergeCell ref="A30:D30"/>
    <mergeCell ref="A34:D34"/>
    <mergeCell ref="A38:D38"/>
    <mergeCell ref="A41:D41"/>
    <mergeCell ref="A44:D44"/>
    <mergeCell ref="A45:D4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
  <sheetViews>
    <sheetView topLeftCell="A10" workbookViewId="0">
      <selection activeCell="H32" sqref="H32"/>
    </sheetView>
  </sheetViews>
  <sheetFormatPr defaultRowHeight="11.25" x14ac:dyDescent="0.2"/>
  <cols>
    <col min="1" max="1" width="10.33203125" style="412" customWidth="1"/>
    <col min="2" max="2" width="13.6640625" style="413" customWidth="1"/>
    <col min="3" max="3" width="5.83203125" style="414" hidden="1" customWidth="1"/>
    <col min="4" max="4" width="9.5" style="415" customWidth="1"/>
    <col min="5" max="5" width="2.5" style="415" hidden="1" customWidth="1"/>
    <col min="6" max="6" width="84.5" style="415" customWidth="1"/>
    <col min="7" max="7" width="16.83203125" style="416" customWidth="1"/>
  </cols>
  <sheetData>
    <row r="1" spans="1:7" ht="61.9" customHeight="1" thickBot="1" x14ac:dyDescent="0.3">
      <c r="A1" s="375"/>
      <c r="B1" s="376"/>
      <c r="C1" s="377"/>
      <c r="D1" s="378"/>
      <c r="E1" s="379"/>
      <c r="F1" s="379"/>
      <c r="G1" s="379"/>
    </row>
    <row r="2" spans="1:7" ht="18" customHeight="1" thickBot="1" x14ac:dyDescent="0.25">
      <c r="A2" s="424" t="s">
        <v>2020</v>
      </c>
      <c r="B2" s="862" t="s">
        <v>0</v>
      </c>
      <c r="C2" s="863"/>
      <c r="D2" s="862" t="s">
        <v>2021</v>
      </c>
      <c r="E2" s="864"/>
      <c r="F2" s="864"/>
      <c r="G2" s="380" t="s">
        <v>2106</v>
      </c>
    </row>
    <row r="3" spans="1:7" ht="22.9" customHeight="1" thickBot="1" x14ac:dyDescent="0.25">
      <c r="A3" s="381" t="s">
        <v>2022</v>
      </c>
      <c r="B3" s="865" t="s">
        <v>2023</v>
      </c>
      <c r="C3" s="866"/>
      <c r="D3" s="866"/>
      <c r="E3" s="866"/>
      <c r="F3" s="867"/>
      <c r="G3" s="382"/>
    </row>
    <row r="4" spans="1:7" ht="17.45" customHeight="1" thickBot="1" x14ac:dyDescent="0.25">
      <c r="A4" s="383" t="s">
        <v>2024</v>
      </c>
      <c r="B4" s="868" t="s">
        <v>2025</v>
      </c>
      <c r="C4" s="869"/>
      <c r="D4" s="869"/>
      <c r="E4" s="869"/>
      <c r="F4" s="870"/>
      <c r="G4" s="384"/>
    </row>
    <row r="5" spans="1:7" ht="18.600000000000001" customHeight="1" thickBot="1" x14ac:dyDescent="0.25">
      <c r="A5" s="385" t="s">
        <v>2026</v>
      </c>
      <c r="B5" s="817" t="s">
        <v>2027</v>
      </c>
      <c r="C5" s="818"/>
      <c r="D5" s="818"/>
      <c r="E5" s="818"/>
      <c r="F5" s="818"/>
      <c r="G5" s="386"/>
    </row>
    <row r="6" spans="1:7" ht="54.6" customHeight="1" thickBot="1" x14ac:dyDescent="0.25">
      <c r="A6" s="387">
        <v>1</v>
      </c>
      <c r="B6" s="758" t="s">
        <v>2028</v>
      </c>
      <c r="C6" s="792"/>
      <c r="D6" s="860" t="s">
        <v>2029</v>
      </c>
      <c r="E6" s="861"/>
      <c r="F6" s="861"/>
      <c r="G6" s="388">
        <v>163.98369000000002</v>
      </c>
    </row>
    <row r="7" spans="1:7" ht="20.45" customHeight="1" thickBot="1" x14ac:dyDescent="0.25">
      <c r="A7" s="389" t="s">
        <v>2030</v>
      </c>
      <c r="B7" s="871" t="s">
        <v>2031</v>
      </c>
      <c r="C7" s="872"/>
      <c r="D7" s="872"/>
      <c r="E7" s="872"/>
      <c r="F7" s="873"/>
      <c r="G7" s="384"/>
    </row>
    <row r="8" spans="1:7" ht="57.6" customHeight="1" thickBot="1" x14ac:dyDescent="0.25">
      <c r="A8" s="390">
        <v>1</v>
      </c>
      <c r="B8" s="758" t="s">
        <v>2032</v>
      </c>
      <c r="C8" s="792"/>
      <c r="D8" s="874" t="s">
        <v>2033</v>
      </c>
      <c r="E8" s="875"/>
      <c r="F8" s="875"/>
      <c r="G8" s="391">
        <v>327.96738000000005</v>
      </c>
    </row>
    <row r="9" spans="1:7" ht="55.9" customHeight="1" thickBot="1" x14ac:dyDescent="0.25">
      <c r="A9" s="387">
        <v>2</v>
      </c>
      <c r="B9" s="758" t="s">
        <v>2034</v>
      </c>
      <c r="C9" s="792"/>
      <c r="D9" s="860" t="s">
        <v>2035</v>
      </c>
      <c r="E9" s="861"/>
      <c r="F9" s="861"/>
      <c r="G9" s="391">
        <v>682.37</v>
      </c>
    </row>
    <row r="10" spans="1:7" ht="34.15" customHeight="1" x14ac:dyDescent="0.2">
      <c r="A10" s="846" t="s">
        <v>2036</v>
      </c>
      <c r="B10" s="848" t="s">
        <v>2037</v>
      </c>
      <c r="C10" s="849"/>
      <c r="D10" s="849"/>
      <c r="E10" s="849"/>
      <c r="F10" s="849"/>
      <c r="G10" s="850"/>
    </row>
    <row r="11" spans="1:7" ht="48.6" customHeight="1" thickBot="1" x14ac:dyDescent="0.25">
      <c r="A11" s="847"/>
      <c r="B11" s="852" t="s">
        <v>2038</v>
      </c>
      <c r="C11" s="853"/>
      <c r="D11" s="853"/>
      <c r="E11" s="853"/>
      <c r="F11" s="853"/>
      <c r="G11" s="851"/>
    </row>
    <row r="12" spans="1:7" ht="31.15" customHeight="1" thickBot="1" x14ac:dyDescent="0.25">
      <c r="A12" s="392" t="s">
        <v>2039</v>
      </c>
      <c r="B12" s="854" t="s">
        <v>2040</v>
      </c>
      <c r="C12" s="855"/>
      <c r="D12" s="855"/>
      <c r="E12" s="855"/>
      <c r="F12" s="856"/>
      <c r="G12" s="788"/>
    </row>
    <row r="13" spans="1:7" ht="31.15" customHeight="1" thickBot="1" x14ac:dyDescent="0.25">
      <c r="A13" s="425" t="s">
        <v>2041</v>
      </c>
      <c r="B13" s="857" t="s">
        <v>2042</v>
      </c>
      <c r="C13" s="858"/>
      <c r="D13" s="858"/>
      <c r="E13" s="858"/>
      <c r="F13" s="858"/>
      <c r="G13" s="789"/>
    </row>
    <row r="14" spans="1:7" ht="31.15" customHeight="1" thickBot="1" x14ac:dyDescent="0.25">
      <c r="A14" s="393" t="s">
        <v>2043</v>
      </c>
      <c r="B14" s="770" t="s">
        <v>2044</v>
      </c>
      <c r="C14" s="792"/>
      <c r="D14" s="760" t="s">
        <v>2045</v>
      </c>
      <c r="E14" s="761"/>
      <c r="F14" s="761"/>
      <c r="G14" s="391">
        <v>706.875</v>
      </c>
    </row>
    <row r="15" spans="1:7" ht="31.15" customHeight="1" thickBot="1" x14ac:dyDescent="0.25">
      <c r="A15" s="393" t="s">
        <v>2046</v>
      </c>
      <c r="B15" s="770" t="s">
        <v>2047</v>
      </c>
      <c r="C15" s="792"/>
      <c r="D15" s="760" t="s">
        <v>2048</v>
      </c>
      <c r="E15" s="761"/>
      <c r="F15" s="761"/>
      <c r="G15" s="391">
        <v>782.27499999999998</v>
      </c>
    </row>
    <row r="16" spans="1:7" ht="34.9" customHeight="1" thickBot="1" x14ac:dyDescent="0.25">
      <c r="A16" s="392" t="s">
        <v>2049</v>
      </c>
      <c r="B16" s="844" t="s">
        <v>2050</v>
      </c>
      <c r="C16" s="845"/>
      <c r="D16" s="845"/>
      <c r="E16" s="845"/>
      <c r="F16" s="845"/>
      <c r="G16" s="788"/>
    </row>
    <row r="17" spans="1:7" ht="23.45" customHeight="1" thickBot="1" x14ac:dyDescent="0.25">
      <c r="A17" s="426" t="s">
        <v>2051</v>
      </c>
      <c r="B17" s="831" t="s">
        <v>2052</v>
      </c>
      <c r="C17" s="859"/>
      <c r="D17" s="859"/>
      <c r="E17" s="859"/>
      <c r="F17" s="859"/>
      <c r="G17" s="789"/>
    </row>
    <row r="18" spans="1:7" ht="31.15" customHeight="1" thickBot="1" x14ac:dyDescent="0.25">
      <c r="A18" s="393" t="s">
        <v>2043</v>
      </c>
      <c r="B18" s="770" t="s">
        <v>2053</v>
      </c>
      <c r="C18" s="792"/>
      <c r="D18" s="841" t="s">
        <v>2054</v>
      </c>
      <c r="E18" s="842"/>
      <c r="F18" s="842"/>
      <c r="G18" s="391">
        <v>1038.5633699999998</v>
      </c>
    </row>
    <row r="19" spans="1:7" ht="23.45" customHeight="1" thickBot="1" x14ac:dyDescent="0.25">
      <c r="A19" s="392" t="s">
        <v>2055</v>
      </c>
      <c r="B19" s="813" t="s">
        <v>2056</v>
      </c>
      <c r="C19" s="843"/>
      <c r="D19" s="843"/>
      <c r="E19" s="843"/>
      <c r="F19" s="843"/>
      <c r="G19" s="788"/>
    </row>
    <row r="20" spans="1:7" ht="24" customHeight="1" thickBot="1" x14ac:dyDescent="0.25">
      <c r="A20" s="394" t="s">
        <v>2057</v>
      </c>
      <c r="B20" s="831" t="s">
        <v>2058</v>
      </c>
      <c r="C20" s="832"/>
      <c r="D20" s="832"/>
      <c r="E20" s="832"/>
      <c r="F20" s="832"/>
      <c r="G20" s="789"/>
    </row>
    <row r="21" spans="1:7" ht="31.15" customHeight="1" thickBot="1" x14ac:dyDescent="0.25">
      <c r="A21" s="393" t="s">
        <v>2043</v>
      </c>
      <c r="B21" s="770" t="s">
        <v>2059</v>
      </c>
      <c r="C21" s="792"/>
      <c r="D21" s="833" t="s">
        <v>2060</v>
      </c>
      <c r="E21" s="834"/>
      <c r="F21" s="834"/>
      <c r="G21" s="391">
        <v>1257.2082900000003</v>
      </c>
    </row>
    <row r="22" spans="1:7" ht="19.149999999999999" customHeight="1" x14ac:dyDescent="0.2">
      <c r="A22" s="826" t="s">
        <v>2061</v>
      </c>
      <c r="B22" s="836" t="s">
        <v>2062</v>
      </c>
      <c r="C22" s="837"/>
      <c r="D22" s="837"/>
      <c r="E22" s="837"/>
      <c r="F22" s="837"/>
      <c r="G22" s="838"/>
    </row>
    <row r="23" spans="1:7" ht="94.9" customHeight="1" thickBot="1" x14ac:dyDescent="0.25">
      <c r="A23" s="835"/>
      <c r="B23" s="839" t="s">
        <v>2063</v>
      </c>
      <c r="C23" s="840"/>
      <c r="D23" s="840"/>
      <c r="E23" s="840"/>
      <c r="F23" s="840"/>
      <c r="G23" s="789"/>
    </row>
    <row r="24" spans="1:7" ht="31.15" customHeight="1" thickBot="1" x14ac:dyDescent="0.25">
      <c r="A24" s="385" t="s">
        <v>2064</v>
      </c>
      <c r="B24" s="817" t="s">
        <v>2065</v>
      </c>
      <c r="C24" s="818"/>
      <c r="D24" s="818"/>
      <c r="E24" s="818"/>
      <c r="F24" s="818"/>
      <c r="G24" s="386"/>
    </row>
    <row r="25" spans="1:7" ht="31.15" customHeight="1" thickBot="1" x14ac:dyDescent="0.25">
      <c r="A25" s="393" t="s">
        <v>2043</v>
      </c>
      <c r="B25" s="819" t="s">
        <v>2066</v>
      </c>
      <c r="C25" s="820"/>
      <c r="D25" s="821" t="s">
        <v>2067</v>
      </c>
      <c r="E25" s="822"/>
      <c r="F25" s="822"/>
      <c r="G25" s="391">
        <v>40344.654999999999</v>
      </c>
    </row>
    <row r="26" spans="1:7" ht="20.45" customHeight="1" x14ac:dyDescent="0.2">
      <c r="A26" s="762" t="s">
        <v>2068</v>
      </c>
      <c r="B26" s="764" t="s">
        <v>2069</v>
      </c>
      <c r="C26" s="765"/>
      <c r="D26" s="765"/>
      <c r="E26" s="765"/>
      <c r="F26" s="765"/>
      <c r="G26" s="788"/>
    </row>
    <row r="27" spans="1:7" ht="56.45" customHeight="1" thickBot="1" x14ac:dyDescent="0.25">
      <c r="A27" s="763"/>
      <c r="B27" s="823" t="s">
        <v>2070</v>
      </c>
      <c r="C27" s="824"/>
      <c r="D27" s="824"/>
      <c r="E27" s="824"/>
      <c r="F27" s="824"/>
      <c r="G27" s="789"/>
    </row>
    <row r="28" spans="1:7" ht="37.9" customHeight="1" x14ac:dyDescent="0.2">
      <c r="A28" s="825" t="s">
        <v>2071</v>
      </c>
      <c r="B28" s="827" t="s">
        <v>2072</v>
      </c>
      <c r="C28" s="828"/>
      <c r="D28" s="828"/>
      <c r="E28" s="828"/>
      <c r="F28" s="828"/>
      <c r="G28" s="789"/>
    </row>
    <row r="29" spans="1:7" ht="52.9" customHeight="1" thickBot="1" x14ac:dyDescent="0.25">
      <c r="A29" s="826"/>
      <c r="B29" s="829" t="s">
        <v>2073</v>
      </c>
      <c r="C29" s="830"/>
      <c r="D29" s="830"/>
      <c r="E29" s="830"/>
      <c r="F29" s="830"/>
      <c r="G29" s="789"/>
    </row>
    <row r="30" spans="1:7" ht="31.15" customHeight="1" thickBot="1" x14ac:dyDescent="0.25">
      <c r="A30" s="393" t="s">
        <v>2043</v>
      </c>
      <c r="B30" s="770" t="s">
        <v>2074</v>
      </c>
      <c r="C30" s="803"/>
      <c r="D30" s="804" t="s">
        <v>2075</v>
      </c>
      <c r="E30" s="804"/>
      <c r="F30" s="805"/>
      <c r="G30" s="395">
        <v>697.45</v>
      </c>
    </row>
    <row r="31" spans="1:7" ht="25.9" customHeight="1" x14ac:dyDescent="0.2">
      <c r="A31" s="786" t="s">
        <v>2076</v>
      </c>
      <c r="B31" s="806" t="s">
        <v>2077</v>
      </c>
      <c r="C31" s="807"/>
      <c r="D31" s="807"/>
      <c r="E31" s="807"/>
      <c r="F31" s="807"/>
      <c r="G31" s="788"/>
    </row>
    <row r="32" spans="1:7" ht="64.150000000000006" customHeight="1" x14ac:dyDescent="0.2">
      <c r="A32" s="762"/>
      <c r="B32" s="809" t="s">
        <v>2078</v>
      </c>
      <c r="C32" s="810"/>
      <c r="D32" s="810"/>
      <c r="E32" s="810"/>
      <c r="F32" s="810"/>
      <c r="G32" s="789"/>
    </row>
    <row r="33" spans="1:7" ht="31.15" customHeight="1" thickBot="1" x14ac:dyDescent="0.25">
      <c r="A33" s="763"/>
      <c r="B33" s="811" t="s">
        <v>2079</v>
      </c>
      <c r="C33" s="812"/>
      <c r="D33" s="812"/>
      <c r="E33" s="812"/>
      <c r="F33" s="812"/>
      <c r="G33" s="789"/>
    </row>
    <row r="34" spans="1:7" ht="27" customHeight="1" thickBot="1" x14ac:dyDescent="0.25">
      <c r="A34" s="396" t="s">
        <v>2080</v>
      </c>
      <c r="B34" s="813" t="s">
        <v>2081</v>
      </c>
      <c r="C34" s="814"/>
      <c r="D34" s="814"/>
      <c r="E34" s="814"/>
      <c r="F34" s="814"/>
      <c r="G34" s="789"/>
    </row>
    <row r="35" spans="1:7" ht="44.45" customHeight="1" thickBot="1" x14ac:dyDescent="0.25">
      <c r="A35" s="397"/>
      <c r="B35" s="815" t="s">
        <v>2082</v>
      </c>
      <c r="C35" s="816"/>
      <c r="D35" s="816"/>
      <c r="E35" s="816"/>
      <c r="F35" s="816"/>
      <c r="G35" s="808"/>
    </row>
    <row r="36" spans="1:7" ht="31.15" customHeight="1" thickBot="1" x14ac:dyDescent="0.25">
      <c r="A36" s="393" t="s">
        <v>2043</v>
      </c>
      <c r="B36" s="770" t="s">
        <v>2083</v>
      </c>
      <c r="C36" s="792"/>
      <c r="D36" s="793" t="s">
        <v>2084</v>
      </c>
      <c r="E36" s="794"/>
      <c r="F36" s="794"/>
      <c r="G36" s="398">
        <v>546.6123</v>
      </c>
    </row>
    <row r="37" spans="1:7" ht="31.15" customHeight="1" x14ac:dyDescent="0.2">
      <c r="A37" s="795" t="s">
        <v>2085</v>
      </c>
      <c r="B37" s="764" t="s">
        <v>2086</v>
      </c>
      <c r="C37" s="765"/>
      <c r="D37" s="765"/>
      <c r="E37" s="765"/>
      <c r="F37" s="797"/>
      <c r="G37" s="798"/>
    </row>
    <row r="38" spans="1:7" ht="41.45" customHeight="1" thickBot="1" x14ac:dyDescent="0.25">
      <c r="A38" s="796"/>
      <c r="B38" s="800" t="s">
        <v>2087</v>
      </c>
      <c r="C38" s="801"/>
      <c r="D38" s="801"/>
      <c r="E38" s="801"/>
      <c r="F38" s="802"/>
      <c r="G38" s="799"/>
    </row>
    <row r="39" spans="1:7" ht="31.15" customHeight="1" thickBot="1" x14ac:dyDescent="0.25">
      <c r="A39" s="399" t="s">
        <v>2043</v>
      </c>
      <c r="B39" s="783" t="s">
        <v>2088</v>
      </c>
      <c r="C39" s="784"/>
      <c r="D39" s="785" t="s">
        <v>2089</v>
      </c>
      <c r="E39" s="761"/>
      <c r="F39" s="761"/>
      <c r="G39" s="395">
        <v>502.88331600000009</v>
      </c>
    </row>
    <row r="40" spans="1:7" ht="31.15" customHeight="1" x14ac:dyDescent="0.2">
      <c r="A40" s="786" t="s">
        <v>2085</v>
      </c>
      <c r="B40" s="787" t="s">
        <v>2090</v>
      </c>
      <c r="C40" s="787"/>
      <c r="D40" s="787"/>
      <c r="E40" s="787"/>
      <c r="F40" s="787"/>
      <c r="G40" s="788"/>
    </row>
    <row r="41" spans="1:7" ht="55.15" customHeight="1" thickBot="1" x14ac:dyDescent="0.25">
      <c r="A41" s="763"/>
      <c r="B41" s="790" t="s">
        <v>2091</v>
      </c>
      <c r="C41" s="791"/>
      <c r="D41" s="791"/>
      <c r="E41" s="791"/>
      <c r="F41" s="791"/>
      <c r="G41" s="789"/>
    </row>
    <row r="42" spans="1:7" ht="31.15" customHeight="1" thickBot="1" x14ac:dyDescent="0.25">
      <c r="A42" s="400" t="s">
        <v>2043</v>
      </c>
      <c r="B42" s="770" t="s">
        <v>2092</v>
      </c>
      <c r="C42" s="771"/>
      <c r="D42" s="772" t="s">
        <v>2093</v>
      </c>
      <c r="E42" s="773"/>
      <c r="F42" s="774"/>
      <c r="G42" s="395">
        <v>705.1298670000001</v>
      </c>
    </row>
    <row r="43" spans="1:7" ht="22.15" customHeight="1" x14ac:dyDescent="0.2">
      <c r="A43" s="775" t="s">
        <v>2094</v>
      </c>
      <c r="B43" s="777" t="s">
        <v>2095</v>
      </c>
      <c r="C43" s="778"/>
      <c r="D43" s="778"/>
      <c r="E43" s="778"/>
      <c r="F43" s="778"/>
      <c r="G43" s="779"/>
    </row>
    <row r="44" spans="1:7" ht="31.15" customHeight="1" thickBot="1" x14ac:dyDescent="0.25">
      <c r="A44" s="776"/>
      <c r="B44" s="781" t="s">
        <v>2096</v>
      </c>
      <c r="C44" s="782"/>
      <c r="D44" s="782"/>
      <c r="E44" s="782"/>
      <c r="F44" s="782"/>
      <c r="G44" s="780"/>
    </row>
    <row r="45" spans="1:7" ht="42.6" customHeight="1" thickBot="1" x14ac:dyDescent="0.25">
      <c r="A45" s="393" t="s">
        <v>2043</v>
      </c>
      <c r="B45" s="758" t="s">
        <v>2097</v>
      </c>
      <c r="C45" s="759"/>
      <c r="D45" s="760" t="s">
        <v>2098</v>
      </c>
      <c r="E45" s="761"/>
      <c r="F45" s="761"/>
      <c r="G45" s="388">
        <v>1583.4</v>
      </c>
    </row>
    <row r="46" spans="1:7" ht="25.9" customHeight="1" x14ac:dyDescent="0.2">
      <c r="A46" s="762" t="s">
        <v>2099</v>
      </c>
      <c r="B46" s="764" t="s">
        <v>2100</v>
      </c>
      <c r="C46" s="765"/>
      <c r="D46" s="765"/>
      <c r="E46" s="765"/>
      <c r="F46" s="765"/>
      <c r="G46" s="401"/>
    </row>
    <row r="47" spans="1:7" ht="17.45" customHeight="1" thickBot="1" x14ac:dyDescent="0.25">
      <c r="A47" s="763"/>
      <c r="B47" s="766" t="s">
        <v>2101</v>
      </c>
      <c r="C47" s="767"/>
      <c r="D47" s="767"/>
      <c r="E47" s="767"/>
      <c r="F47" s="767"/>
      <c r="G47" s="402"/>
    </row>
    <row r="48" spans="1:7" ht="31.15" customHeight="1" thickBot="1" x14ac:dyDescent="0.25">
      <c r="A48" s="396" t="s">
        <v>2102</v>
      </c>
      <c r="B48" s="768" t="s">
        <v>2103</v>
      </c>
      <c r="C48" s="769"/>
      <c r="D48" s="769"/>
      <c r="E48" s="769"/>
      <c r="F48" s="769"/>
      <c r="G48" s="402"/>
    </row>
    <row r="49" spans="1:7" ht="63.6" customHeight="1" thickBot="1" x14ac:dyDescent="0.25">
      <c r="A49" s="393" t="s">
        <v>2043</v>
      </c>
      <c r="B49" s="754" t="s">
        <v>2104</v>
      </c>
      <c r="C49" s="755"/>
      <c r="D49" s="756" t="s">
        <v>2105</v>
      </c>
      <c r="E49" s="757"/>
      <c r="F49" s="757"/>
      <c r="G49" s="403">
        <v>874.57968000000005</v>
      </c>
    </row>
    <row r="50" spans="1:7" ht="15.75" x14ac:dyDescent="0.25">
      <c r="A50" s="404"/>
      <c r="B50" s="405"/>
      <c r="C50" s="406"/>
      <c r="D50" s="407"/>
      <c r="E50" s="408"/>
      <c r="F50" s="408"/>
      <c r="G50" s="408"/>
    </row>
    <row r="51" spans="1:7" ht="15.75" x14ac:dyDescent="0.25">
      <c r="A51" s="404"/>
      <c r="B51" s="405"/>
      <c r="C51" s="406"/>
      <c r="D51" s="407"/>
      <c r="E51" s="408"/>
      <c r="F51" s="408"/>
      <c r="G51" s="408"/>
    </row>
    <row r="52" spans="1:7" ht="15.75" x14ac:dyDescent="0.25">
      <c r="A52" s="404"/>
      <c r="B52" s="405"/>
      <c r="C52" s="406"/>
      <c r="D52" s="407"/>
      <c r="E52" s="408"/>
      <c r="F52" s="408"/>
      <c r="G52" s="408"/>
    </row>
    <row r="53" spans="1:7" ht="15.75" x14ac:dyDescent="0.25">
      <c r="A53" s="404"/>
      <c r="B53" s="405"/>
      <c r="C53" s="406"/>
      <c r="D53" s="407"/>
      <c r="E53" s="408"/>
      <c r="F53" s="408"/>
      <c r="G53" s="408"/>
    </row>
    <row r="54" spans="1:7" ht="15.75" x14ac:dyDescent="0.25">
      <c r="A54" s="404"/>
      <c r="B54" s="405"/>
      <c r="C54" s="406"/>
      <c r="D54" s="407"/>
      <c r="E54" s="408"/>
      <c r="F54" s="408"/>
      <c r="G54" s="408"/>
    </row>
    <row r="55" spans="1:7" ht="15.75" x14ac:dyDescent="0.25">
      <c r="A55" s="404"/>
      <c r="B55" s="405"/>
      <c r="C55" s="406"/>
      <c r="D55" s="407"/>
      <c r="E55" s="408"/>
      <c r="F55" s="408"/>
      <c r="G55" s="408"/>
    </row>
    <row r="56" spans="1:7" ht="15.75" x14ac:dyDescent="0.25">
      <c r="A56" s="404"/>
      <c r="B56" s="405"/>
      <c r="C56" s="406"/>
      <c r="D56" s="407"/>
      <c r="E56" s="408"/>
      <c r="F56" s="408"/>
      <c r="G56" s="408"/>
    </row>
    <row r="57" spans="1:7" ht="15.75" x14ac:dyDescent="0.25">
      <c r="A57" s="404"/>
      <c r="B57" s="405"/>
      <c r="C57" s="406"/>
      <c r="D57" s="407"/>
      <c r="E57" s="408"/>
      <c r="F57" s="408"/>
      <c r="G57" s="408"/>
    </row>
    <row r="58" spans="1:7" ht="15.75" x14ac:dyDescent="0.25">
      <c r="A58" s="404"/>
      <c r="B58" s="405"/>
      <c r="C58" s="406"/>
      <c r="D58" s="407"/>
      <c r="E58" s="408"/>
      <c r="F58" s="408"/>
      <c r="G58" s="408"/>
    </row>
    <row r="59" spans="1:7" ht="15.75" x14ac:dyDescent="0.25">
      <c r="A59" s="404"/>
      <c r="B59" s="405"/>
      <c r="C59" s="406"/>
      <c r="D59" s="407"/>
      <c r="E59" s="408"/>
      <c r="F59" s="408"/>
      <c r="G59" s="408"/>
    </row>
    <row r="60" spans="1:7" ht="15.75" x14ac:dyDescent="0.25">
      <c r="A60" s="404"/>
      <c r="B60" s="405"/>
      <c r="C60" s="406"/>
      <c r="D60" s="407"/>
      <c r="E60" s="408"/>
      <c r="F60" s="408"/>
      <c r="G60" s="408"/>
    </row>
    <row r="61" spans="1:7" ht="15.75" x14ac:dyDescent="0.25">
      <c r="A61" s="404"/>
      <c r="B61" s="405"/>
      <c r="C61" s="406"/>
      <c r="D61" s="407"/>
      <c r="E61" s="408"/>
      <c r="F61" s="408"/>
      <c r="G61" s="408"/>
    </row>
    <row r="62" spans="1:7" ht="15.75" x14ac:dyDescent="0.25">
      <c r="A62" s="404"/>
      <c r="B62" s="405"/>
      <c r="C62" s="406"/>
      <c r="D62" s="407"/>
      <c r="E62" s="408"/>
      <c r="F62" s="408"/>
      <c r="G62" s="408"/>
    </row>
    <row r="63" spans="1:7" ht="15.75" x14ac:dyDescent="0.25">
      <c r="A63" s="404"/>
      <c r="B63" s="405"/>
      <c r="C63" s="406"/>
      <c r="D63" s="407"/>
      <c r="E63" s="408"/>
      <c r="F63" s="408"/>
      <c r="G63" s="408"/>
    </row>
    <row r="64" spans="1:7" ht="15.75" x14ac:dyDescent="0.25">
      <c r="A64" s="404"/>
      <c r="B64" s="405"/>
      <c r="C64" s="406"/>
      <c r="D64" s="407"/>
      <c r="E64" s="408"/>
      <c r="F64" s="408"/>
      <c r="G64" s="408"/>
    </row>
    <row r="65" spans="1:7" ht="15.75" x14ac:dyDescent="0.25">
      <c r="A65" s="404"/>
      <c r="B65" s="405"/>
      <c r="C65" s="406"/>
      <c r="D65" s="407"/>
      <c r="E65" s="408"/>
      <c r="F65" s="408"/>
      <c r="G65" s="408"/>
    </row>
    <row r="66" spans="1:7" ht="15.75" x14ac:dyDescent="0.25">
      <c r="A66" s="404"/>
      <c r="B66" s="405"/>
      <c r="C66" s="406"/>
      <c r="D66" s="407"/>
      <c r="E66" s="408"/>
      <c r="F66" s="408"/>
      <c r="G66" s="408"/>
    </row>
    <row r="67" spans="1:7" ht="15.75" x14ac:dyDescent="0.25">
      <c r="A67" s="404"/>
      <c r="B67" s="405"/>
      <c r="C67" s="406"/>
      <c r="D67" s="407"/>
      <c r="E67" s="408"/>
      <c r="F67" s="408"/>
      <c r="G67" s="408"/>
    </row>
    <row r="68" spans="1:7" ht="15.75" x14ac:dyDescent="0.25">
      <c r="A68" s="404"/>
      <c r="B68" s="405"/>
      <c r="C68" s="406"/>
      <c r="D68" s="407"/>
      <c r="E68" s="408"/>
      <c r="F68" s="408"/>
      <c r="G68" s="408"/>
    </row>
    <row r="69" spans="1:7" ht="15.75" x14ac:dyDescent="0.25">
      <c r="A69" s="404"/>
      <c r="B69" s="405"/>
      <c r="C69" s="406"/>
      <c r="D69" s="407"/>
      <c r="E69" s="408"/>
      <c r="F69" s="408"/>
      <c r="G69" s="408"/>
    </row>
    <row r="70" spans="1:7" ht="15.75" x14ac:dyDescent="0.25">
      <c r="A70" s="404"/>
      <c r="B70" s="405"/>
      <c r="C70" s="406"/>
      <c r="D70" s="407"/>
      <c r="E70" s="408"/>
      <c r="F70" s="408"/>
      <c r="G70" s="408"/>
    </row>
    <row r="71" spans="1:7" ht="15.75" x14ac:dyDescent="0.25">
      <c r="A71" s="404"/>
      <c r="B71" s="405"/>
      <c r="C71" s="406"/>
      <c r="D71" s="407"/>
      <c r="E71" s="408"/>
      <c r="F71" s="408"/>
      <c r="G71" s="408"/>
    </row>
    <row r="72" spans="1:7" ht="15.75" x14ac:dyDescent="0.25">
      <c r="A72" s="404"/>
      <c r="B72" s="405"/>
      <c r="C72" s="406"/>
      <c r="D72" s="407"/>
      <c r="E72" s="408"/>
      <c r="F72" s="408"/>
      <c r="G72" s="408"/>
    </row>
    <row r="73" spans="1:7" ht="15.75" x14ac:dyDescent="0.25">
      <c r="A73" s="404"/>
      <c r="B73" s="405"/>
      <c r="C73" s="406"/>
      <c r="D73" s="407"/>
      <c r="E73" s="408"/>
      <c r="F73" s="408"/>
      <c r="G73" s="408"/>
    </row>
    <row r="74" spans="1:7" ht="15.75" x14ac:dyDescent="0.25">
      <c r="A74" s="404"/>
      <c r="B74" s="405"/>
      <c r="C74" s="406"/>
      <c r="D74" s="407"/>
      <c r="E74" s="408"/>
      <c r="F74" s="408"/>
      <c r="G74" s="408"/>
    </row>
    <row r="75" spans="1:7" ht="15.75" x14ac:dyDescent="0.25">
      <c r="A75" s="404"/>
      <c r="B75" s="405"/>
      <c r="C75" s="406"/>
      <c r="D75" s="407"/>
      <c r="E75" s="408"/>
      <c r="F75" s="408"/>
      <c r="G75" s="408"/>
    </row>
    <row r="76" spans="1:7" ht="15.75" x14ac:dyDescent="0.25">
      <c r="A76" s="404"/>
      <c r="B76" s="405"/>
      <c r="C76" s="406"/>
      <c r="D76" s="407"/>
      <c r="E76" s="408"/>
      <c r="F76" s="408"/>
      <c r="G76" s="408"/>
    </row>
    <row r="77" spans="1:7" ht="15.75" x14ac:dyDescent="0.25">
      <c r="A77" s="404"/>
      <c r="B77" s="405"/>
      <c r="C77" s="406"/>
      <c r="D77" s="407"/>
      <c r="E77" s="408"/>
      <c r="F77" s="408"/>
      <c r="G77" s="408"/>
    </row>
    <row r="78" spans="1:7" ht="15.75" x14ac:dyDescent="0.25">
      <c r="A78" s="404"/>
      <c r="B78" s="405"/>
      <c r="C78" s="406"/>
      <c r="D78" s="407"/>
      <c r="E78" s="408"/>
      <c r="F78" s="408"/>
      <c r="G78" s="408"/>
    </row>
    <row r="79" spans="1:7" ht="15.75" x14ac:dyDescent="0.25">
      <c r="A79" s="404"/>
      <c r="B79" s="409"/>
      <c r="C79" s="406"/>
      <c r="D79" s="407"/>
      <c r="E79" s="408"/>
      <c r="F79" s="408"/>
      <c r="G79" s="408"/>
    </row>
    <row r="80" spans="1:7" ht="15.75" x14ac:dyDescent="0.25">
      <c r="A80" s="404"/>
      <c r="B80" s="410"/>
      <c r="C80" s="406"/>
      <c r="D80" s="407"/>
      <c r="E80" s="408"/>
      <c r="F80" s="408"/>
      <c r="G80" s="408"/>
    </row>
    <row r="81" spans="1:7" ht="15.75" x14ac:dyDescent="0.25">
      <c r="A81" s="404"/>
      <c r="B81" s="405"/>
      <c r="C81" s="406"/>
      <c r="D81" s="407"/>
      <c r="E81" s="408"/>
      <c r="F81" s="408"/>
      <c r="G81" s="408"/>
    </row>
    <row r="82" spans="1:7" ht="15.75" x14ac:dyDescent="0.25">
      <c r="A82" s="404"/>
      <c r="B82" s="405"/>
      <c r="C82" s="406"/>
      <c r="D82" s="407"/>
      <c r="E82" s="408"/>
      <c r="F82" s="408"/>
      <c r="G82" s="408"/>
    </row>
    <row r="83" spans="1:7" ht="15.75" x14ac:dyDescent="0.25">
      <c r="A83" s="404"/>
      <c r="B83" s="405"/>
      <c r="C83" s="406"/>
      <c r="D83" s="407"/>
      <c r="E83" s="408"/>
      <c r="F83" s="408"/>
      <c r="G83" s="408"/>
    </row>
    <row r="84" spans="1:7" ht="15.75" x14ac:dyDescent="0.25">
      <c r="A84" s="404"/>
      <c r="B84" s="405"/>
      <c r="C84" s="406"/>
      <c r="D84" s="407"/>
      <c r="E84" s="408"/>
      <c r="F84" s="408"/>
      <c r="G84" s="408"/>
    </row>
    <row r="85" spans="1:7" ht="15.75" x14ac:dyDescent="0.25">
      <c r="A85" s="404"/>
      <c r="B85" s="405"/>
      <c r="C85" s="406"/>
      <c r="D85" s="407"/>
      <c r="E85" s="408"/>
      <c r="F85" s="408"/>
      <c r="G85" s="408"/>
    </row>
    <row r="86" spans="1:7" ht="15.75" x14ac:dyDescent="0.25">
      <c r="A86" s="404"/>
      <c r="B86" s="405"/>
      <c r="C86" s="406"/>
      <c r="D86" s="407"/>
      <c r="E86" s="408"/>
      <c r="F86" s="408"/>
      <c r="G86" s="408"/>
    </row>
    <row r="87" spans="1:7" ht="15.75" x14ac:dyDescent="0.25">
      <c r="A87" s="404"/>
      <c r="B87" s="405"/>
      <c r="C87" s="406"/>
      <c r="D87" s="407"/>
      <c r="E87" s="408"/>
      <c r="F87" s="408"/>
      <c r="G87" s="408"/>
    </row>
    <row r="88" spans="1:7" ht="15.75" x14ac:dyDescent="0.25">
      <c r="A88" s="404"/>
      <c r="B88" s="405"/>
      <c r="C88" s="406"/>
      <c r="D88" s="407"/>
      <c r="E88" s="408"/>
      <c r="F88" s="408"/>
      <c r="G88" s="408"/>
    </row>
    <row r="89" spans="1:7" ht="15.75" x14ac:dyDescent="0.25">
      <c r="A89" s="404"/>
      <c r="B89" s="405"/>
      <c r="C89" s="406"/>
      <c r="D89" s="407"/>
      <c r="E89" s="408"/>
      <c r="F89" s="408"/>
      <c r="G89" s="408"/>
    </row>
    <row r="90" spans="1:7" ht="15.75" x14ac:dyDescent="0.25">
      <c r="A90" s="404"/>
      <c r="B90" s="405"/>
      <c r="C90" s="406"/>
      <c r="D90" s="407"/>
      <c r="E90" s="408"/>
      <c r="F90" s="408"/>
      <c r="G90" s="408"/>
    </row>
    <row r="91" spans="1:7" ht="15.75" x14ac:dyDescent="0.25">
      <c r="A91" s="404"/>
      <c r="B91" s="405"/>
      <c r="C91" s="406"/>
      <c r="D91" s="407"/>
      <c r="E91" s="408"/>
      <c r="F91" s="408"/>
      <c r="G91" s="408"/>
    </row>
    <row r="92" spans="1:7" ht="15.75" x14ac:dyDescent="0.25">
      <c r="A92" s="404"/>
      <c r="B92" s="405"/>
      <c r="C92" s="406"/>
      <c r="D92" s="407"/>
      <c r="E92" s="408"/>
      <c r="F92" s="408"/>
      <c r="G92" s="408"/>
    </row>
    <row r="93" spans="1:7" ht="15.75" x14ac:dyDescent="0.25">
      <c r="A93" s="404"/>
      <c r="B93" s="405"/>
      <c r="C93" s="406"/>
      <c r="D93" s="407"/>
      <c r="E93" s="408"/>
      <c r="F93" s="408"/>
      <c r="G93" s="408"/>
    </row>
    <row r="94" spans="1:7" ht="15.75" x14ac:dyDescent="0.25">
      <c r="A94" s="404"/>
      <c r="B94" s="409"/>
      <c r="C94" s="406"/>
      <c r="D94" s="407"/>
      <c r="E94" s="408"/>
      <c r="F94" s="408"/>
      <c r="G94" s="408"/>
    </row>
    <row r="95" spans="1:7" ht="15.75" x14ac:dyDescent="0.25">
      <c r="A95" s="404"/>
      <c r="B95" s="410"/>
      <c r="C95" s="406"/>
      <c r="D95" s="407"/>
      <c r="E95" s="408"/>
      <c r="F95" s="408"/>
      <c r="G95" s="408"/>
    </row>
    <row r="96" spans="1:7" ht="15.75" x14ac:dyDescent="0.25">
      <c r="A96" s="404"/>
      <c r="B96" s="405"/>
      <c r="C96" s="406"/>
      <c r="D96" s="407"/>
      <c r="E96" s="408"/>
      <c r="F96" s="408"/>
      <c r="G96" s="408"/>
    </row>
    <row r="97" spans="1:7" ht="15.75" x14ac:dyDescent="0.25">
      <c r="A97" s="404"/>
      <c r="B97" s="405"/>
      <c r="C97" s="406"/>
      <c r="D97" s="407"/>
      <c r="E97" s="408"/>
      <c r="F97" s="408"/>
      <c r="G97" s="408"/>
    </row>
    <row r="98" spans="1:7" ht="12.75" x14ac:dyDescent="0.2">
      <c r="A98" s="411"/>
      <c r="B98" s="405"/>
      <c r="C98" s="406"/>
      <c r="D98" s="407"/>
      <c r="E98" s="408"/>
      <c r="F98" s="408"/>
      <c r="G98" s="408"/>
    </row>
    <row r="100" spans="1:7" ht="12" x14ac:dyDescent="0.2">
      <c r="A100" s="411"/>
      <c r="B100" s="417"/>
      <c r="C100" s="418"/>
      <c r="D100" s="419"/>
      <c r="E100" s="420"/>
      <c r="F100" s="421"/>
      <c r="G100" s="422"/>
    </row>
    <row r="101" spans="1:7" x14ac:dyDescent="0.2">
      <c r="A101" s="409"/>
      <c r="B101" s="406"/>
      <c r="C101" s="407"/>
      <c r="D101" s="408"/>
      <c r="E101" s="408"/>
      <c r="F101" s="408"/>
      <c r="G101" s="423"/>
    </row>
    <row r="102" spans="1:7" x14ac:dyDescent="0.2">
      <c r="A102" s="409"/>
      <c r="B102" s="406"/>
      <c r="C102" s="407"/>
      <c r="D102" s="408"/>
      <c r="E102" s="408"/>
      <c r="F102" s="408"/>
      <c r="G102" s="423"/>
    </row>
  </sheetData>
  <mergeCells count="82">
    <mergeCell ref="B9:C9"/>
    <mergeCell ref="D9:F9"/>
    <mergeCell ref="B2:C2"/>
    <mergeCell ref="D2:F2"/>
    <mergeCell ref="B3:F3"/>
    <mergeCell ref="B4:F4"/>
    <mergeCell ref="B5:F5"/>
    <mergeCell ref="B6:C6"/>
    <mergeCell ref="D6:F6"/>
    <mergeCell ref="B7:F7"/>
    <mergeCell ref="B8:C8"/>
    <mergeCell ref="D8:F8"/>
    <mergeCell ref="G16:G17"/>
    <mergeCell ref="A10:A11"/>
    <mergeCell ref="B10:F10"/>
    <mergeCell ref="G10:G11"/>
    <mergeCell ref="B11:F11"/>
    <mergeCell ref="B12:F12"/>
    <mergeCell ref="G12:G13"/>
    <mergeCell ref="B13:F13"/>
    <mergeCell ref="B17:F17"/>
    <mergeCell ref="B18:C18"/>
    <mergeCell ref="D18:F18"/>
    <mergeCell ref="B19:F19"/>
    <mergeCell ref="B14:C14"/>
    <mergeCell ref="D14:F14"/>
    <mergeCell ref="B15:C15"/>
    <mergeCell ref="D15:F15"/>
    <mergeCell ref="B16:F16"/>
    <mergeCell ref="G19:G20"/>
    <mergeCell ref="B20:F20"/>
    <mergeCell ref="B21:C21"/>
    <mergeCell ref="D21:F21"/>
    <mergeCell ref="A22:A23"/>
    <mergeCell ref="B22:F22"/>
    <mergeCell ref="G22:G23"/>
    <mergeCell ref="B23:F23"/>
    <mergeCell ref="G26:G29"/>
    <mergeCell ref="B27:F27"/>
    <mergeCell ref="A28:A29"/>
    <mergeCell ref="B28:F28"/>
    <mergeCell ref="B29:F29"/>
    <mergeCell ref="B24:F24"/>
    <mergeCell ref="B25:C25"/>
    <mergeCell ref="D25:F25"/>
    <mergeCell ref="A26:A27"/>
    <mergeCell ref="B26:F26"/>
    <mergeCell ref="B30:C30"/>
    <mergeCell ref="D30:F30"/>
    <mergeCell ref="A31:A33"/>
    <mergeCell ref="B31:F31"/>
    <mergeCell ref="G31:G35"/>
    <mergeCell ref="B32:F32"/>
    <mergeCell ref="B33:F33"/>
    <mergeCell ref="B34:F34"/>
    <mergeCell ref="B35:F35"/>
    <mergeCell ref="B36:C36"/>
    <mergeCell ref="D36:F36"/>
    <mergeCell ref="A37:A38"/>
    <mergeCell ref="B37:F37"/>
    <mergeCell ref="G37:G38"/>
    <mergeCell ref="B38:F38"/>
    <mergeCell ref="B39:C39"/>
    <mergeCell ref="D39:F39"/>
    <mergeCell ref="A40:A41"/>
    <mergeCell ref="B40:F40"/>
    <mergeCell ref="G40:G41"/>
    <mergeCell ref="B41:F41"/>
    <mergeCell ref="B42:C42"/>
    <mergeCell ref="D42:F42"/>
    <mergeCell ref="A43:A44"/>
    <mergeCell ref="B43:F43"/>
    <mergeCell ref="G43:G44"/>
    <mergeCell ref="B44:F44"/>
    <mergeCell ref="B49:C49"/>
    <mergeCell ref="D49:F49"/>
    <mergeCell ref="B45:C45"/>
    <mergeCell ref="D45:F45"/>
    <mergeCell ref="A46:A47"/>
    <mergeCell ref="B46:F46"/>
    <mergeCell ref="B47:F47"/>
    <mergeCell ref="B48:F48"/>
  </mergeCells>
  <hyperlinks>
    <hyperlink ref="D26:F26" location="'закуп осн'!F19" display="Изолирующие видеотрансформаторы"/>
    <hyperlink ref="D28:F28" location="'закуп осн'!F19" display="Изолирующие видеотрансформаторы"/>
    <hyperlink ref="D31:F31" location="'закуп осн'!F18" display="Устройства грозозащиты для 2-х проводных линий"/>
    <hyperlink ref="D46:F46" location="'закуп осн'!F17" display="Магистральные видеоусилители."/>
    <hyperlink ref="D40:F40" location="'закуп осн'!F16" display="Усилители - разветвители видеосигнала.                                        Назначение: предназначенны для разветвления видеосигнала на требуемое число выходов с регулировкой усиления по каждому выходу."/>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Aksilium</vt:lpstr>
      <vt:lpstr>TANTOS видео</vt:lpstr>
      <vt:lpstr>Hikvision</vt:lpstr>
      <vt:lpstr>Domination</vt:lpstr>
      <vt:lpstr>TRASSIR</vt:lpstr>
      <vt:lpstr>Линия</vt:lpstr>
      <vt:lpstr>Macroscop</vt:lpstr>
      <vt:lpstr>ИНФОТЕХ</vt:lpstr>
      <vt:lpstr>Себокс-КПО</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Надежда Ардашева</dc:creator>
  <cp:lastModifiedBy>Екатерина Боева</cp:lastModifiedBy>
  <dcterms:created xsi:type="dcterms:W3CDTF">2016-10-10T13:06:18Z</dcterms:created>
  <dcterms:modified xsi:type="dcterms:W3CDTF">2017-06-19T01:20:52Z</dcterms:modified>
</cp:coreProperties>
</file>